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<sst xmlns="http://schemas.openxmlformats.org/spreadsheetml/2006/main" count="11700" uniqueCount="3005">
  <si>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</si>
  <si>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</si>
  <si>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</si>
  <si>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</si>
  <si>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</si>
  <si>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</si>
  <si>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</si>
  <si>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</si>
  <si>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</si>
  <si>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</si>
  <si>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</si>
  <si>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</si>
  <si>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</si>
  <si>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</si>
  <si>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</si>
  <si>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</si>
  <si>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</si>
  <si>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</si>
  <si>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</si>
  <si>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</si>
  <si>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</si>
  <si>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</si>
  <si>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</si>
  <si>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</si>
  <si>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</si>
  <si>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</si>
  <si>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</si>
  <si>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</si>
  <si>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</si>
  <si>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</si>
  <si>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</si>
  <si>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</si>
  <si>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</si>
  <si>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</si>
  <si>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</si>
  <si>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</si>
  <si>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</si>
  <si>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</si>
  <si>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</si>
  <si>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</si>
  <si>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</si>
  <si>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</si>
  <si>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</si>
  <si>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</si>
  <si>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</si>
  <si>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</si>
  <si>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</si>
  <si>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</si>
  <si>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</si>
  <si>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</si>
  <si>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</si>
  <si>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</si>
  <si>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</si>
  <si>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</si>
  <si>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</si>
  <si>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</si>
  <si>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</si>
  <si>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</si>
  <si>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</si>
  <si>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</si>
  <si>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</si>
  <si>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</si>
  <si>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</si>
  <si>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</si>
  <si>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</si>
  <si>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</si>
  <si>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</si>
  <si>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</si>
  <si>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</si>
  <si>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</si>
  <si>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</si>
  <si>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</si>
  <si>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</si>
  <si>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</si>
  <si>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</si>
  <si>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</si>
  <si>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</si>
  <si>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</si>
  <si>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</si>
  <si>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dolinskh2o@mai.ru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</si>
  <si>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</si>
  <si>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</si>
  <si>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</si>
  <si>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</si>
  <si>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</si>
  <si>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</si>
  <si>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</si>
  <si>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</si>
  <si>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</si>
  <si>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</si>
  <si>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</si>
  <si>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</si>
  <si>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</si>
  <si>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</si>
  <si>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</si>
  <si>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</si>
  <si>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</si>
  <si>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</si>
  <si>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</si>
  <si>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</si>
  <si>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</si>
  <si>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</si>
  <si>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</si>
  <si>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</si>
  <si>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</si>
  <si>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</si>
  <si>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</si>
  <si>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</si>
  <si>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</si>
  <si>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</si>
  <si>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</si>
  <si>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</si>
  <si>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</si>
  <si>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</si>
  <si>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</si>
  <si>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</si>
  <si>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</si>
  <si>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</si>
  <si>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</si>
  <si>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</si>
  <si>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</si>
  <si>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</si>
  <si>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</si>
  <si>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</si>
  <si>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</si>
  <si>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</si>
  <si>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</si>
  <si>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</si>
  <si>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</si>
  <si>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</si>
  <si>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</si>
  <si>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</si>
  <si>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</si>
  <si>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</si>
  <si>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</si>
  <si>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</si>
  <si>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</si>
  <si>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</si>
  <si>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</si>
  <si>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</si>
  <si>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</si>
  <si>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</si>
  <si>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</si>
  <si>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</si>
  <si>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</si>
  <si>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</si>
  <si>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</si>
  <si>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</si>
  <si>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</si>
  <si>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</si>
  <si>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</si>
  <si>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</si>
  <si>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</si>
  <si>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</si>
  <si>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</si>
  <si>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</si>
  <si>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</si>
  <si>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</si>
  <si>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</si>
  <si>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</si>
  <si>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</si>
  <si>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</si>
  <si>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</si>
  <si>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</si>
  <si>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</si>
  <si>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</si>
  <si>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</si>
  <si>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</si>
  <si>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</si>
  <si>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</si>
  <si>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</si>
  <si>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</si>
  <si>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</si>
  <si>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</si>
  <si>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</si>
  <si>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</si>
  <si>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</si>
  <si>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</si>
  <si>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</si>
  <si>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</si>
  <si>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</si>
  <si>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</si>
  <si>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</si>
  <si>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</si>
  <si>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</si>
  <si>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</si>
  <si>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</si>
  <si>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</si>
  <si>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</si>
  <si>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</si>
  <si>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</si>
  <si>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</si>
  <si>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</si>
  <si>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</si>
  <si>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</si>
  <si>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</si>
  <si>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</si>
  <si>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</si>
  <si>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</si>
  <si>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</si>
  <si>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</si>
  <si>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</si>
  <si>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</si>
  <si>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</si>
  <si>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</si>
  <si>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</si>
  <si>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</si>
  <si>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</si>
  <si>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</si>
  <si>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</si>
  <si>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</si>
  <si>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</si>
  <si>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</si>
  <si>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</si>
  <si>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</si>
  <si>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</si>
  <si>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</si>
  <si>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</si>
  <si>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</si>
  <si>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</si>
  <si>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</si>
  <si>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</si>
  <si>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</si>
  <si>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</si>
  <si>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</si>
  <si>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</si>
  <si>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</si>
  <si>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</si>
  <si>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</si>
  <si>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</si>
  <si>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</si>
  <si>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</si>
  <si>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</si>
  <si>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</si>
  <si>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</si>
  <si>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</si>
  <si>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</si>
  <si>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</si>
  <si>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</si>
  <si>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</si>
  <si>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</si>
  <si>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</si>
  <si>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</si>
  <si>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</si>
  <si>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</si>
  <si>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</si>
  <si>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</si>
  <si>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</si>
  <si>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</si>
  <si>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</si>
  <si>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</si>
  <si>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</si>
  <si>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</si>
  <si>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</si>
  <si>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</si>
  <si>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</si>
  <si>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</si>
  <si>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</si>
  <si>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</si>
  <si>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</si>
  <si>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</si>
  <si>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</si>
  <si>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</si>
  <si>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</si>
  <si>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</si>
  <si>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</si>
  <si>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</si>
  <si>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</si>
  <si>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</si>
  <si>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</si>
  <si>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</si>
  <si>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</si>
  <si>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</si>
  <si>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</si>
  <si>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</si>
  <si>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</si>
  <si>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</si>
  <si>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</si>
  <si>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</si>
  <si>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</si>
  <si>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</si>
  <si>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</si>
  <si>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</si>
  <si>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</si>
  <si>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</si>
  <si>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</si>
  <si>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</si>
  <si>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</si>
  <si>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</si>
  <si>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</si>
  <si>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</si>
  <si>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</si>
  <si>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</si>
  <si>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</si>
  <si>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</si>
  <si>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</si>
  <si>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</si>
  <si>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</si>
  <si>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</si>
  <si>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</si>
  <si>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</si>
  <si>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</si>
  <si>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</si>
  <si>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</si>
  <si>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</si>
  <si>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</si>
  <si>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</si>
  <si>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</si>
  <si>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</si>
  <si>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</si>
  <si>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</si>
  <si>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</si>
  <si>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</si>
  <si>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</si>
  <si>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</si>
  <si>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</si>
  <si>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</si>
  <si>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</si>
  <si>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</si>
  <si>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</si>
  <si>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</si>
  <si>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</si>
  <si>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</si>
  <si>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</si>
  <si>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</si>
  <si>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</si>
  <si>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</si>
  <si>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</si>
  <si>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</si>
  <si>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</si>
  <si>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</si>
  <si>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</si>
  <si>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</si>
  <si>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</si>
  <si>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</si>
  <si>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</si>
  <si>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</si>
  <si>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</si>
  <si>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</si>
  <si>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</si>
  <si>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</si>
  <si>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</si>
  <si>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</si>
  <si>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</si>
  <si>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</si>
  <si>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</si>
  <si>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</si>
  <si>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</si>
  <si>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</si>
  <si>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</si>
  <si>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</si>
  <si>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</si>
  <si>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</si>
  <si>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</si>
  <si>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</si>
  <si>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</si>
  <si>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</si>
  <si>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</si>
  <si>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</si>
  <si>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</si>
  <si>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</si>
  <si>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</si>
  <si>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</si>
  <si>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</si>
  <si>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</si>
  <si>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</si>
  <si>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</si>
  <si>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</si>
  <si>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</si>
  <si>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</si>
  <si>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</si>
  <si>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</si>
  <si>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</si>
  <si>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</si>
  <si>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</si>
  <si>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</si>
  <si>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</si>
  <si>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</si>
  <si>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</si>
  <si>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</si>
  <si>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</si>
  <si>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</si>
  <si>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</si>
  <si>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</si>
  <si>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</si>
  <si>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</si>
  <si>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</si>
  <si>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</si>
  <si>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</si>
  <si>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</si>
  <si>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</si>
  <si>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</si>
  <si>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</si>
  <si>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</si>
  <si>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</si>
  <si>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</si>
  <si>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</si>
  <si>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</si>
  <si>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</si>
  <si>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</si>
  <si>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</si>
  <si>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</si>
  <si>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</si>
  <si>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</si>
  <si>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</si>
  <si>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</si>
  <si>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</si>
  <si>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</si>
  <si>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</si>
  <si>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</si>
  <si>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</si>
  <si>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</si>
  <si>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</si>
  <si>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</si>
  <si>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</si>
  <si>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</si>
  <si>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</si>
  <si>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</si>
  <si>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</si>
  <si>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</si>
  <si>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</si>
  <si>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</si>
  <si>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</si>
  <si>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</si>
  <si>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</si>
  <si>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</si>
  <si>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</si>
  <si>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</si>
  <si>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</si>
  <si>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</si>
  <si>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</si>
  <si>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</si>
  <si>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</si>
  <si>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</si>
  <si>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</si>
  <si>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</si>
  <si>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</si>
  <si>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</si>
  <si>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</si>
  <si>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</si>
  <si>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</si>
  <si>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</si>
  <si>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</si>
  <si>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</si>
  <si>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</si>
  <si>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</si>
  <si>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</si>
  <si>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</si>
  <si>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</si>
  <si>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</si>
  <si>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</si>
  <si>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</si>
  <si>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</si>
  <si>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</si>
  <si>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</si>
  <si>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</si>
  <si>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</si>
  <si>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</si>
  <si>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</si>
  <si>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</si>
  <si>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</si>
  <si>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</si>
  <si>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</si>
  <si>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</si>
  <si>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</si>
  <si>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</si>
  <si>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</si>
  <si>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</si>
  <si>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</si>
  <si>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</si>
  <si>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</si>
  <si>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</si>
  <si>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</si>
  <si>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</si>
  <si>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</si>
  <si>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</si>
  <si>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</si>
  <si>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</si>
  <si>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</si>
  <si>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</si>
  <si>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</si>
  <si>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</si>
  <si>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</si>
  <si>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</si>
  <si>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</si>
  <si>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</si>
  <si>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</si>
  <si>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</si>
  <si>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</si>
  <si>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</si>
  <si>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</si>
  <si>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</si>
  <si>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</si>
  <si>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</si>
  <si>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</si>
  <si>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</si>
  <si>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</si>
  <si>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</si>
  <si>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</si>
  <si>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</si>
  <si>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</si>
  <si>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</si>
  <si>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</si>
  <si>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</si>
  <si>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</si>
  <si>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</si>
  <si>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</si>
  <si>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</si>
  <si>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</si>
  <si>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</si>
  <si>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</si>
  <si>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</si>
  <si>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</si>
  <si>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</si>
  <si>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</si>
  <si>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</si>
  <si>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</si>
  <si>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</si>
  <si>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</si>
  <si>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</si>
  <si>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</si>
  <si>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</si>
  <si>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</si>
  <si>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</si>
  <si>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</si>
  <si>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</si>
  <si>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</si>
  <si>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</si>
  <si>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</si>
  <si>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</si>
  <si>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</si>
  <si>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</si>
  <si>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</si>
  <si>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</si>
  <si>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</si>
  <si>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</si>
  <si>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</si>
  <si>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</si>
  <si>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</si>
  <si>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</si>
  <si>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</si>
  <si>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</si>
  <si>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</si>
  <si>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</si>
  <si>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</si>
  <si>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</si>
  <si>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</si>
  <si>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</si>
  <si>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</si>
  <si>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</si>
  <si>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</si>
  <si>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</si>
  <si>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</si>
  <si>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</si>
  <si>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</si>
  <si>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</si>
  <si>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</si>
  <si>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</si>
  <si>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</si>
  <si>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</si>
  <si>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</si>
  <si>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</si>
  <si>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</si>
  <si>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</si>
  <si>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</si>
  <si>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</si>
  <si>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</si>
  <si>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</si>
  <si>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</si>
  <si>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</si>
  <si>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</si>
  <si>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</si>
  <si>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</si>
  <si>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</si>
  <si>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</si>
  <si>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</si>
  <si>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</si>
  <si>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</si>
  <si>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</si>
  <si>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</si>
  <si>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</si>
  <si>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</si>
  <si>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</si>
  <si>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</si>
  <si>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</si>
  <si>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</si>
  <si>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</si>
  <si>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</si>
  <si>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</si>
  <si>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</si>
  <si>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</si>
  <si>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</si>
  <si>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</si>
  <si>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</si>
  <si>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</si>
  <si>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</si>
  <si>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</si>
  <si>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</si>
  <si>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</si>
  <si>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</si>
  <si>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</si>
  <si>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</si>
  <si>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</si>
  <si>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</si>
  <si>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</si>
  <si>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</si>
  <si>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</si>
  <si>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</si>
  <si>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</si>
  <si>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</si>
  <si>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</si>
  <si>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</si>
  <si>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</si>
  <si>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</si>
  <si>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</si>
  <si>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</si>
  <si>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</si>
  <si>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</si>
  <si>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</si>
  <si>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</si>
  <si>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</si>
  <si>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</si>
  <si>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</si>
  <si>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</si>
  <si>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</si>
  <si>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</si>
  <si>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</si>
  <si>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</si>
  <si>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</si>
  <si>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</si>
  <si>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</si>
  <si>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</si>
  <si>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</si>
  <si>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</si>
  <si>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</si>
  <si>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</si>
  <si>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</si>
  <si>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</si>
  <si>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</si>
  <si>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</si>
  <si>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</si>
  <si>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</si>
  <si>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</si>
  <si>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</si>
  <si>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</si>
  <si>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</si>
  <si>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</si>
  <si>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</si>
  <si>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</si>
  <si>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</si>
  <si>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</si>
  <si>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</si>
  <si>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</si>
  <si>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</si>
  <si>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</si>
  <si>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</si>
  <si>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</si>
  <si>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</si>
  <si>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</si>
  <si>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</si>
  <si>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</si>
  <si>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</si>
  <si>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</si>
  <si>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</si>
  <si>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</si>
  <si>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</si>
  <si>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</si>
  <si>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</si>
  <si>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</si>
  <si>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</si>
  <si>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</si>
  <si>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</si>
  <si>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</si>
  <si>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</si>
  <si>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</si>
  <si>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</si>
  <si>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</si>
  <si>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</si>
  <si>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</si>
  <si>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</si>
  <si>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</si>
  <si>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</si>
  <si>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</si>
  <si>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</si>
  <si>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</si>
  <si>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</si>
  <si>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</si>
  <si>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</si>
  <si>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</si>
  <si>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</si>
  <si>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</si>
  <si>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</si>
  <si>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</si>
  <si>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</si>
  <si>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</si>
  <si>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</si>
  <si>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</si>
  <si>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</si>
  <si>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</si>
  <si>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</si>
  <si>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</si>
  <si>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</si>
  <si>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</si>
  <si>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</si>
  <si>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</si>
  <si>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</si>
  <si>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</si>
  <si>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</si>
  <si>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</si>
  <si>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</si>
  <si>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</si>
  <si>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</si>
  <si>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</si>
  <si>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</si>
  <si>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</si>
  <si>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</si>
  <si>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</si>
  <si>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</si>
  <si>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</si>
  <si>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</si>
  <si>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</si>
  <si>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</si>
  <si>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</si>
  <si>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</si>
  <si>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</si>
  <si>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</si>
  <si>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</si>
  <si>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</si>
  <si>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</si>
  <si>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</si>
  <si>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</si>
  <si>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</si>
  <si>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</si>
  <si>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</si>
  <si>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</si>
  <si>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</si>
  <si>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</si>
  <si>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</si>
  <si>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</si>
  <si>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</si>
  <si>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</si>
  <si>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</si>
  <si>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</si>
  <si>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</si>
  <si>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</si>
  <si>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</si>
  <si>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</si>
  <si>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</si>
  <si>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</si>
  <si>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</si>
  <si>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</si>
  <si>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</si>
  <si>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</si>
  <si>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</si>
  <si>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</si>
  <si>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</si>
  <si>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</si>
  <si>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</si>
  <si>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</si>
  <si>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</si>
  <si>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</si>
  <si>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</si>
  <si>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</si>
  <si>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</si>
  <si>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</si>
  <si>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</si>
  <si>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</si>
  <si>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</si>
  <si>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</si>
  <si>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</si>
  <si>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</si>
  <si>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</si>
  <si>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</si>
  <si>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</si>
  <si>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</si>
  <si>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</si>
  <si>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</si>
  <si>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</si>
  <si>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</si>
  <si>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</si>
  <si>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</si>
  <si>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</si>
  <si>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</si>
  <si>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</si>
  <si>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</si>
  <si>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</si>
  <si>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</si>
  <si>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</si>
  <si>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</si>
  <si>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</si>
  <si>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</si>
  <si>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</si>
  <si>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</si>
  <si>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</si>
  <si>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</si>
  <si>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</si>
  <si>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</si>
  <si>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</si>
  <si>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</si>
  <si>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</si>
  <si>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</si>
  <si>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</si>
  <si>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</si>
  <si>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</si>
  <si>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</si>
  <si>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</si>
  <si>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</si>
  <si>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</si>
  <si>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</si>
  <si>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</si>
  <si>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</si>
  <si>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</si>
  <si>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</si>
  <si>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</si>
  <si>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</si>
  <si>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</si>
  <si>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</si>
  <si>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</si>
  <si>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</si>
  <si>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</si>
  <si>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</si>
  <si>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</si>
  <si>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</si>
  <si>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</si>
  <si>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</si>
  <si>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</si>
  <si>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</si>
  <si>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</si>
  <si>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</si>
  <si>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</si>
  <si>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</si>
  <si>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</si>
  <si>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</si>
  <si>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</si>
  <si>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</si>
  <si>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</si>
  <si>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</si>
  <si>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</si>
  <si>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</si>
  <si>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</si>
  <si>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</si>
  <si>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</si>
  <si>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</si>
  <si>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</si>
  <si>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</si>
  <si>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</si>
  <si>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</si>
  <si>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</si>
  <si>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</si>
  <si>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</si>
  <si>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</si>
  <si>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</si>
  <si>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</si>
  <si>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</si>
  <si>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</si>
  <si>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</si>
  <si>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</si>
  <si>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</si>
  <si>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</si>
  <si>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</si>
  <si>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</si>
  <si>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</si>
  <si>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</si>
  <si>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</si>
  <si>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</si>
  <si>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</si>
  <si>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</si>
  <si>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</si>
  <si>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</si>
  <si>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</si>
  <si>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</si>
  <si>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</si>
  <si>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</si>
  <si>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</si>
  <si>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</si>
  <si>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</si>
  <si>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</si>
  <si>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</si>
  <si>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</si>
  <si>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</si>
  <si>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</si>
  <si>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</si>
  <si>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</si>
  <si>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</si>
  <si>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</si>
  <si>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</si>
  <si>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</si>
  <si>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</si>
  <si>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</si>
  <si>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</si>
  <si>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</si>
  <si>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</si>
  <si>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</si>
  <si>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</si>
  <si>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</si>
  <si>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</si>
  <si>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</si>
  <si>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</si>
  <si>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</si>
  <si>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</si>
  <si>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</si>
  <si>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</si>
  <si>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</si>
  <si>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</si>
  <si>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</si>
  <si>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</si>
  <si>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</si>
  <si>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</si>
  <si>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</si>
  <si>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</si>
  <si>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</si>
  <si>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</si>
  <si>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</si>
  <si>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</si>
  <si>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</si>
  <si>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</si>
  <si>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</si>
  <si>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</si>
  <si>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</si>
  <si>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</si>
  <si>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</si>
  <si>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</si>
  <si>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</si>
  <si>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</si>
  <si>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</si>
  <si>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</si>
  <si>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</si>
  <si>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</si>
  <si>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</si>
  <si>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</si>
  <si>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</si>
  <si>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</si>
  <si>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</si>
  <si>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</si>
  <si>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</si>
  <si>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</si>
  <si>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</si>
  <si>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</si>
  <si>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</si>
  <si>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</si>
  <si>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</si>
  <si>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</si>
  <si>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</si>
  <si>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</si>
  <si>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</si>
  <si>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</si>
  <si>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</si>
  <si>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</si>
  <si>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</si>
  <si>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</si>
  <si>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</si>
  <si>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</si>
  <si>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</si>
  <si>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</si>
  <si>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</si>
  <si>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</si>
  <si>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</si>
  <si>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</si>
  <si>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</si>
  <si>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</si>
  <si>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</si>
  <si>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</si>
  <si>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</si>
  <si>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</si>
  <si>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</si>
  <si>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</si>
  <si>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</si>
  <si>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</si>
  <si>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</si>
  <si>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</si>
  <si>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</si>
  <si>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</si>
  <si>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</si>
  <si>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</si>
  <si>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</si>
  <si>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</si>
  <si>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</si>
  <si>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</si>
  <si>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</si>
  <si>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</si>
  <si>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</si>
  <si>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</si>
  <si>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</si>
  <si>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</si>
  <si>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</si>
  <si>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</si>
  <si>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</si>
  <si>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</si>
  <si>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</si>
  <si>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</si>
  <si>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</si>
  <si>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</si>
  <si>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</si>
  <si>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</si>
  <si>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</si>
  <si>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</si>
  <si>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</si>
  <si>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</si>
  <si>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</si>
  <si>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</si>
  <si>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</si>
  <si>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</si>
  <si>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</si>
  <si>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</si>
  <si>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</si>
  <si>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</si>
  <si>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</si>
  <si>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</si>
  <si>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</si>
  <si>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</si>
  <si>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</si>
  <si>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</si>
  <si>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</si>
  <si>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</si>
  <si>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</si>
  <si>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</si>
  <si>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</si>
  <si>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</si>
  <si>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</si>
  <si>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</si>
  <si>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</si>
  <si>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</si>
  <si>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</si>
  <si>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</si>
  <si>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</si>
  <si>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</si>
  <si>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</si>
  <si>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</si>
  <si>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</si>
  <si>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</si>
  <si>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</si>
  <si>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</si>
  <si>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</si>
  <si>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</si>
  <si>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</si>
  <si>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</si>
  <si>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</si>
  <si>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</si>
  <si>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</si>
  <si>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</si>
  <si>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</si>
  <si>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</si>
  <si>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</si>
  <si>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</si>
  <si>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</si>
  <si>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</si>
  <si>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</si>
  <si>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</si>
  <si>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</si>
  <si>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</si>
  <si>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</si>
  <si>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</si>
  <si>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</si>
  <si>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</si>
  <si>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</si>
  <si>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</si>
  <si>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</si>
  <si>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</si>
  <si>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</si>
  <si>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</si>
  <si>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</si>
  <si>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</si>
  <si>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</si>
  <si>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</si>
  <si>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</si>
  <si>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</si>
  <si>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</si>
  <si>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</si>
  <si>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</si>
  <si>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</si>
  <si>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</si>
  <si>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</si>
  <si>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</si>
  <si>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</si>
  <si>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</si>
  <si>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</si>
  <si>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</si>
  <si>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</si>
  <si>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</si>
  <si>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</si>
  <si>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</si>
  <si>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</si>
  <si>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</si>
  <si>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</si>
  <si>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</si>
  <si>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</si>
  <si>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</si>
  <si>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</si>
  <si>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</si>
  <si>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</si>
  <si>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</si>
  <si>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</si>
  <si>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</si>
  <si>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</si>
  <si>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</si>
  <si>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</si>
  <si>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</si>
  <si>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</si>
  <si>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</si>
  <si>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</si>
  <si>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</si>
  <si>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</si>
  <si>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</si>
  <si>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</si>
  <si>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</si>
  <si>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</si>
  <si>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</si>
  <si>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</si>
  <si>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</si>
  <si>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</si>
  <si>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</si>
  <si>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</si>
  <si>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</si>
  <si>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</si>
  <si>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водоснабжения и водоотведения</t>
  </si>
  <si>
    <t>https://portal.eias.ru/Portal/DownloadPage.aspx?type=12&amp;guid=ddbd0174-a21e-44eb-aa23-be9a1f95f76e</t>
  </si>
  <si>
    <t>Добавить описание формы публичного договора</t>
  </si>
  <si>
    <t>Договор о подключении (технологическом присоединении) к сетям водоотведения</t>
  </si>
  <si>
    <t>https://portal.eias.ru/Portal/DownloadPage.aspx?type=12&amp;guid=24e4221f-52ff-4895-9ef8-5441ed907231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</si>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</sst>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dbd0174-a21e-44eb-aa23-be9a1f95f76e" TargetMode="External"/><Relationship Id="rId2" Type="http://schemas.openxmlformats.org/officeDocument/2006/relationships/hyperlink" Target="https://portal.eias.ru/Portal/DownloadPage.aspx?type=12&amp;guid=24e4221f-52ff-4895-9ef8-5441ed90723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BC4E8-7E58-6138-2518-DBADAECF15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03D68-876D-7FC8-291E-1A8CECAEC0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384</v>
      </c>
      <c r="F4" s="2238"/>
      <c r="G4" s="2239"/>
      <c r="H4" s="2239"/>
      <c r="I4" s="2240"/>
      <c r="J4" s="491"/>
      <c r="K4" s="453"/>
      <c r="L4" s="453"/>
      <c r="W4" s="447">
        <v>22</v>
      </c>
    </row>
    <row s="1635" customFormat="1" customHeight="1" ht="18">
      <c r="A5" s="759"/>
      <c r="D5" s="822"/>
      <c r="E5" s="2214" t="str">
        <f>IF(org=0,"Не определено",org)</f>
        <v>ООО "РСО "Универсал"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296</v>
      </c>
      <c r="F7" s="2208"/>
      <c r="G7" s="2209"/>
      <c r="H7" s="2209"/>
      <c r="I7" s="2209"/>
      <c r="J7" s="2209"/>
      <c r="K7" s="2209"/>
      <c r="L7" s="2223" t="s">
        <v>297</v>
      </c>
      <c r="W7" s="447">
        <v>14</v>
      </c>
    </row>
    <row customHeight="1" ht="48.29999999999999">
      <c r="D8" s="450"/>
      <c r="E8" s="473" t="s">
        <v>86</v>
      </c>
      <c r="F8" s="823"/>
      <c r="G8" s="465" t="s">
        <v>84</v>
      </c>
      <c r="H8" s="465" t="s">
        <v>85</v>
      </c>
      <c r="I8" s="414" t="s">
        <v>83</v>
      </c>
      <c r="J8" s="414" t="s">
        <v>385</v>
      </c>
      <c r="K8" s="414" t="s">
        <v>386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388</v>
      </c>
      <c r="Q12" s="516" t="s">
        <v>389</v>
      </c>
      <c r="R12" s="517" t="s">
        <v>390</v>
      </c>
      <c r="S12" s="511" t="s">
        <v>391</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FB648-7378-E621-7048-8E2FBE95FE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399</v>
      </c>
      <c r="M6" s="537"/>
      <c r="P6" s="2257">
        <v>1</v>
      </c>
      <c r="Q6" s="1305"/>
      <c r="R6" s="356"/>
      <c r="S6" s="1309">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09">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610" t="s">
        <v>430</v>
      </c>
      <c r="X40" s="2262" t="s">
        <v>431</v>
      </c>
      <c r="Y40" s="2263"/>
      <c r="Z40" s="2262" t="s">
        <v>432</v>
      </c>
      <c r="AA40" s="2269"/>
      <c r="AB40" s="2263"/>
      <c r="AC40" s="2278"/>
      <c r="AD40" s="2260" t="s">
        <v>429</v>
      </c>
      <c r="AE40" s="2283" t="s">
        <v>430</v>
      </c>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221" t="s">
        <v>442</v>
      </c>
      <c r="AA41" s="2270" t="s">
        <v>443</v>
      </c>
      <c r="AB41" s="2271"/>
      <c r="AC41" s="2279"/>
      <c r="AD41" s="2261"/>
      <c r="AE41" s="2284"/>
      <c r="AF41" s="1222" t="s">
        <v>440</v>
      </c>
      <c r="AG41" s="1222" t="s">
        <v>441</v>
      </c>
      <c r="AH41" s="1313"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399</v>
      </c>
      <c r="P47" s="2257">
        <v>1</v>
      </c>
      <c r="Q47" s="1220"/>
      <c r="R47" s="356"/>
      <c r="S47" s="1224"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402</v>
      </c>
      <c r="P48" s="2257"/>
      <c r="Q48" s="2257">
        <v>1</v>
      </c>
      <c r="R48" s="357"/>
      <c r="S48" s="1224"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405</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027C8-D2F1-0E5F-4D08-CB8B38F05E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399</v>
      </c>
      <c r="M6" s="537"/>
      <c r="P6" s="2257">
        <v>1</v>
      </c>
      <c r="Q6" s="1331"/>
      <c r="R6" s="356"/>
      <c r="S6" s="1336">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t="s">
        <v>430</v>
      </c>
      <c r="X40" s="2262" t="s">
        <v>431</v>
      </c>
      <c r="Y40" s="2263"/>
      <c r="Z40" s="2262" t="s">
        <v>445</v>
      </c>
      <c r="AA40" s="2269"/>
      <c r="AB40" s="2263"/>
      <c r="AC40" s="2278"/>
      <c r="AD40" s="2260" t="s">
        <v>429</v>
      </c>
      <c r="AE40" s="2283" t="s">
        <v>430</v>
      </c>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399</v>
      </c>
      <c r="P47" s="2257">
        <v>1</v>
      </c>
      <c r="Q47" s="1331"/>
      <c r="R47" s="356"/>
      <c r="S47" s="1336"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402</v>
      </c>
      <c r="P48" s="2257"/>
      <c r="Q48" s="2257">
        <v>1</v>
      </c>
      <c r="R48" s="357"/>
      <c r="S48" s="1336"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405</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14218-5978-B888-C388-2FC151764D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399</v>
      </c>
      <c r="M6" s="1635"/>
      <c r="P6" s="2257">
        <v>1</v>
      </c>
      <c r="Q6" s="1954"/>
      <c r="R6" s="356"/>
      <c r="S6" s="1958">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402</v>
      </c>
      <c r="M7" s="1635"/>
      <c r="N7" s="1631"/>
      <c r="P7" s="2257"/>
      <c r="Q7" s="2257">
        <v>1</v>
      </c>
      <c r="R7" s="357"/>
      <c r="S7" s="1958">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405</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414</v>
      </c>
      <c r="P22" s="1362"/>
      <c r="Q22" s="1371"/>
      <c r="R22" s="1371"/>
      <c r="S22" s="729"/>
      <c r="T22" s="1366" t="s">
        <v>415</v>
      </c>
      <c r="AA22" s="595" t="s">
        <v>416</v>
      </c>
      <c r="AC22" s="595" t="s">
        <v>417</v>
      </c>
      <c r="AD22" s="1366" t="s">
        <v>415</v>
      </c>
      <c r="AI22" s="595" t="s">
        <v>418</v>
      </c>
      <c r="AK22" s="595" t="s">
        <v>417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419</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420</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421</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422</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423</v>
      </c>
      <c r="AD36" s="1635"/>
      <c r="AE36" s="1635"/>
      <c r="AF36" s="1635"/>
      <c r="AG36" s="1635"/>
      <c r="AH36" s="1635"/>
      <c r="AI36" s="1635"/>
      <c r="AJ36" s="1635"/>
      <c r="AK36" s="1642" t="s">
        <v>423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631">
        <v>14</v>
      </c>
    </row>
    <row customHeight="1" ht="14.699999999999998">
      <c r="Q39" s="376"/>
      <c r="R39" s="376"/>
      <c r="S39" s="2273" t="s">
        <v>86</v>
      </c>
      <c r="T39" s="2209" t="s">
        <v>424</v>
      </c>
      <c r="U39" s="337"/>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631">
        <v>14</v>
      </c>
    </row>
    <row customHeight="1" ht="35.699999999999996">
      <c r="Q40" s="376"/>
      <c r="R40" s="376"/>
      <c r="S40" s="2273"/>
      <c r="T40" s="2209"/>
      <c r="U40" s="1031"/>
      <c r="V40" s="2260" t="s">
        <v>429</v>
      </c>
      <c r="W40" s="2283" t="s">
        <v>430</v>
      </c>
      <c r="X40" s="2262" t="s">
        <v>431</v>
      </c>
      <c r="Y40" s="2263"/>
      <c r="Z40" s="2262" t="s">
        <v>445</v>
      </c>
      <c r="AA40" s="2269"/>
      <c r="AB40" s="2263"/>
      <c r="AC40" s="2278"/>
      <c r="AD40" s="2260" t="s">
        <v>429</v>
      </c>
      <c r="AE40" s="2283" t="s">
        <v>430</v>
      </c>
      <c r="AF40" s="2262" t="s">
        <v>431</v>
      </c>
      <c r="AG40" s="2263"/>
      <c r="AH40" s="2262" t="s">
        <v>432</v>
      </c>
      <c r="AI40" s="2269"/>
      <c r="AJ40" s="2263"/>
      <c r="AK40" s="2278"/>
      <c r="AL40" s="2281"/>
      <c r="AM40" s="2127"/>
      <c r="AS40" s="1631">
        <v>34</v>
      </c>
    </row>
    <row customHeight="1" ht="35.699999999999996">
      <c r="A41" s="1266"/>
      <c r="B41" s="1266" t="s">
        <v>134</v>
      </c>
      <c r="C41" s="1266" t="s">
        <v>135</v>
      </c>
      <c r="D41" s="1266" t="s">
        <v>136</v>
      </c>
      <c r="E41" s="1310" t="s">
        <v>433</v>
      </c>
      <c r="F41" s="1310" t="s">
        <v>434</v>
      </c>
      <c r="G41" s="1310" t="s">
        <v>435</v>
      </c>
      <c r="H41" s="1310" t="s">
        <v>436</v>
      </c>
      <c r="I41" s="1310" t="s">
        <v>437</v>
      </c>
      <c r="J41" s="1310" t="s">
        <v>438</v>
      </c>
      <c r="K41" s="1310" t="s">
        <v>439</v>
      </c>
      <c r="L41" s="1310" t="s">
        <v>414</v>
      </c>
      <c r="Q41" s="376"/>
      <c r="R41" s="376"/>
      <c r="S41" s="2273"/>
      <c r="T41" s="2209"/>
      <c r="U41" s="302"/>
      <c r="V41" s="2261"/>
      <c r="W41" s="2284"/>
      <c r="X41" s="1938" t="s">
        <v>440</v>
      </c>
      <c r="Y41" s="1938" t="s">
        <v>441</v>
      </c>
      <c r="Z41" s="1938" t="s">
        <v>442</v>
      </c>
      <c r="AA41" s="2270" t="s">
        <v>443</v>
      </c>
      <c r="AB41" s="2271"/>
      <c r="AC41" s="2279"/>
      <c r="AD41" s="2261"/>
      <c r="AE41" s="2284"/>
      <c r="AF41" s="1938" t="s">
        <v>440</v>
      </c>
      <c r="AG41" s="1938" t="s">
        <v>441</v>
      </c>
      <c r="AH41" s="1938" t="s">
        <v>442</v>
      </c>
      <c r="AI41" s="2270" t="s">
        <v>443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399</v>
      </c>
      <c r="P47" s="2257">
        <v>1</v>
      </c>
      <c r="Q47" s="1954"/>
      <c r="R47" s="356"/>
      <c r="S47" s="1958"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402</v>
      </c>
      <c r="P48" s="2257"/>
      <c r="Q48" s="2257">
        <v>1</v>
      </c>
      <c r="R48" s="357"/>
      <c r="S48" s="1958"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405</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407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408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409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9C998-1E08-48E8-7E02-5C209121A8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399</v>
      </c>
      <c r="M6" s="1635"/>
      <c r="P6" s="2257">
        <v>1</v>
      </c>
      <c r="Q6" s="1954"/>
      <c r="R6" s="356"/>
      <c r="S6" s="1958">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402</v>
      </c>
      <c r="M7" s="1635"/>
      <c r="N7" s="1631"/>
      <c r="P7" s="2257"/>
      <c r="Q7" s="2257">
        <v>1</v>
      </c>
      <c r="R7" s="357"/>
      <c r="S7" s="1958">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405</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414</v>
      </c>
      <c r="P22" s="1362"/>
      <c r="Q22" s="1371"/>
      <c r="R22" s="1371"/>
      <c r="S22" s="729"/>
      <c r="T22" s="1366" t="s">
        <v>415</v>
      </c>
      <c r="AA22" s="595" t="s">
        <v>416</v>
      </c>
      <c r="AC22" s="595" t="s">
        <v>417</v>
      </c>
      <c r="AD22" s="1366" t="s">
        <v>415</v>
      </c>
      <c r="AI22" s="595" t="s">
        <v>418</v>
      </c>
      <c r="AK22" s="595" t="s">
        <v>417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419</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420</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421</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422</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423</v>
      </c>
      <c r="AD36" s="1635"/>
      <c r="AE36" s="1635"/>
      <c r="AF36" s="1635"/>
      <c r="AG36" s="1635"/>
      <c r="AH36" s="1635"/>
      <c r="AI36" s="1635"/>
      <c r="AJ36" s="1635"/>
      <c r="AK36" s="1642" t="s">
        <v>423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631">
        <v>14</v>
      </c>
    </row>
    <row customHeight="1" ht="14.699999999999998">
      <c r="Q39" s="376"/>
      <c r="R39" s="376"/>
      <c r="S39" s="2273" t="s">
        <v>86</v>
      </c>
      <c r="T39" s="2209" t="s">
        <v>424</v>
      </c>
      <c r="U39" s="337"/>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631">
        <v>14</v>
      </c>
    </row>
    <row customHeight="1" ht="35.699999999999996">
      <c r="Q40" s="376"/>
      <c r="R40" s="376"/>
      <c r="S40" s="2273"/>
      <c r="T40" s="2209"/>
      <c r="U40" s="1031"/>
      <c r="V40" s="2260" t="s">
        <v>429</v>
      </c>
      <c r="W40" s="2283" t="s">
        <v>430</v>
      </c>
      <c r="X40" s="2262" t="s">
        <v>431</v>
      </c>
      <c r="Y40" s="2263"/>
      <c r="Z40" s="2262" t="s">
        <v>445</v>
      </c>
      <c r="AA40" s="2269"/>
      <c r="AB40" s="2263"/>
      <c r="AC40" s="2278"/>
      <c r="AD40" s="2260" t="s">
        <v>429</v>
      </c>
      <c r="AE40" s="2283" t="s">
        <v>430</v>
      </c>
      <c r="AF40" s="2262" t="s">
        <v>431</v>
      </c>
      <c r="AG40" s="2263"/>
      <c r="AH40" s="2262" t="s">
        <v>432</v>
      </c>
      <c r="AI40" s="2269"/>
      <c r="AJ40" s="2263"/>
      <c r="AK40" s="2278"/>
      <c r="AL40" s="2281"/>
      <c r="AM40" s="2127"/>
      <c r="AS40" s="1631">
        <v>34</v>
      </c>
    </row>
    <row customHeight="1" ht="35.699999999999996">
      <c r="A41" s="1266"/>
      <c r="B41" s="1266" t="s">
        <v>134</v>
      </c>
      <c r="C41" s="1266" t="s">
        <v>135</v>
      </c>
      <c r="D41" s="1266" t="s">
        <v>136</v>
      </c>
      <c r="E41" s="1310" t="s">
        <v>433</v>
      </c>
      <c r="F41" s="1310" t="s">
        <v>434</v>
      </c>
      <c r="G41" s="1310" t="s">
        <v>435</v>
      </c>
      <c r="H41" s="1310" t="s">
        <v>436</v>
      </c>
      <c r="I41" s="1310" t="s">
        <v>437</v>
      </c>
      <c r="J41" s="1310" t="s">
        <v>438</v>
      </c>
      <c r="K41" s="1310" t="s">
        <v>439</v>
      </c>
      <c r="L41" s="1310" t="s">
        <v>414</v>
      </c>
      <c r="Q41" s="376"/>
      <c r="R41" s="376"/>
      <c r="S41" s="2273"/>
      <c r="T41" s="2209"/>
      <c r="U41" s="302"/>
      <c r="V41" s="2261"/>
      <c r="W41" s="2284"/>
      <c r="X41" s="1938" t="s">
        <v>440</v>
      </c>
      <c r="Y41" s="1938" t="s">
        <v>441</v>
      </c>
      <c r="Z41" s="1938" t="s">
        <v>442</v>
      </c>
      <c r="AA41" s="2270" t="s">
        <v>443</v>
      </c>
      <c r="AB41" s="2271"/>
      <c r="AC41" s="2279"/>
      <c r="AD41" s="2261"/>
      <c r="AE41" s="2284"/>
      <c r="AF41" s="1938" t="s">
        <v>440</v>
      </c>
      <c r="AG41" s="1938" t="s">
        <v>441</v>
      </c>
      <c r="AH41" s="1938" t="s">
        <v>442</v>
      </c>
      <c r="AI41" s="2270" t="s">
        <v>443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399</v>
      </c>
      <c r="P47" s="2257">
        <v>1</v>
      </c>
      <c r="Q47" s="1954"/>
      <c r="R47" s="356"/>
      <c r="S47" s="1958"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402</v>
      </c>
      <c r="P48" s="2257"/>
      <c r="Q48" s="2257">
        <v>1</v>
      </c>
      <c r="R48" s="357"/>
      <c r="S48" s="1958"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405</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407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408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409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F4068-E817-32F8-DEB5-5419026A80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399</v>
      </c>
      <c r="M6" s="537"/>
      <c r="P6" s="2257">
        <v>1</v>
      </c>
      <c r="Q6" s="1331"/>
      <c r="R6" s="356"/>
      <c r="S6" s="1336">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91"/>
      <c r="Y39" s="2291"/>
      <c r="Z39" s="2275"/>
      <c r="AA39" s="2275"/>
      <c r="AB39" s="2276"/>
      <c r="AC39" s="2277" t="s">
        <v>426</v>
      </c>
      <c r="AD39" s="2274" t="s">
        <v>425</v>
      </c>
      <c r="AE39" s="2275"/>
      <c r="AF39" s="2291"/>
      <c r="AG39" s="2291"/>
      <c r="AH39" s="2275"/>
      <c r="AI39" s="2275"/>
      <c r="AJ39" s="2276"/>
      <c r="AK39" s="2277" t="s">
        <v>427</v>
      </c>
      <c r="AL39" s="2280" t="s">
        <v>428</v>
      </c>
      <c r="AM39" s="2127"/>
      <c r="AS39" s="1155">
        <v>14</v>
      </c>
    </row>
    <row customHeight="1" ht="24">
      <c r="Q40" s="376"/>
      <c r="R40" s="376"/>
      <c r="S40" s="2273"/>
      <c r="T40" s="2209"/>
      <c r="U40" s="1031"/>
      <c r="V40" s="2292" t="s">
        <v>429</v>
      </c>
      <c r="W40" s="2294" t="s">
        <v>430</v>
      </c>
      <c r="X40" s="1376" t="s">
        <v>431</v>
      </c>
      <c r="Y40" s="1376"/>
      <c r="Z40" s="2269" t="s">
        <v>432</v>
      </c>
      <c r="AA40" s="2269"/>
      <c r="AB40" s="2263"/>
      <c r="AC40" s="2278"/>
      <c r="AD40" s="2292" t="s">
        <v>429</v>
      </c>
      <c r="AE40" s="2294" t="s">
        <v>430</v>
      </c>
      <c r="AF40" s="1376" t="s">
        <v>431</v>
      </c>
      <c r="AG40" s="1376"/>
      <c r="AH40" s="2269" t="s">
        <v>432</v>
      </c>
      <c r="AI40" s="2269"/>
      <c r="AJ40" s="2263"/>
      <c r="AK40" s="2278"/>
      <c r="AL40" s="2281"/>
      <c r="AM40" s="2127"/>
      <c r="AS40" s="1155">
        <v>23</v>
      </c>
    </row>
    <row s="1266" customFormat="1" customHeight="1" ht="24">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M41" s="1362"/>
      <c r="N41" s="1362"/>
      <c r="O41" s="1362"/>
      <c r="P41" s="1328"/>
      <c r="Q41" s="376"/>
      <c r="R41" s="376"/>
      <c r="S41" s="2273"/>
      <c r="T41" s="2209"/>
      <c r="U41" s="302"/>
      <c r="V41" s="2293"/>
      <c r="W41" s="2295"/>
      <c r="X41" s="1373" t="s">
        <v>440</v>
      </c>
      <c r="Y41" s="1373" t="s">
        <v>441</v>
      </c>
      <c r="Z41" s="1334" t="s">
        <v>442</v>
      </c>
      <c r="AA41" s="2270" t="s">
        <v>443</v>
      </c>
      <c r="AB41" s="2271"/>
      <c r="AC41" s="2279"/>
      <c r="AD41" s="2293"/>
      <c r="AE41" s="2295"/>
      <c r="AF41" s="1373" t="s">
        <v>440</v>
      </c>
      <c r="AG41" s="1373" t="s">
        <v>441</v>
      </c>
      <c r="AH41" s="1334" t="s">
        <v>442</v>
      </c>
      <c r="AI41" s="2270" t="s">
        <v>443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399</v>
      </c>
      <c r="P47" s="2257">
        <v>1</v>
      </c>
      <c r="Q47" s="1331"/>
      <c r="R47" s="356"/>
      <c r="S47" s="1336"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402</v>
      </c>
      <c r="P48" s="2257"/>
      <c r="Q48" s="2257">
        <v>1</v>
      </c>
      <c r="R48" s="357"/>
      <c r="S48" s="1336"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405</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406</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A58D8-A058-F948-B1C8-077F4B8E0E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c r="X40" s="2262" t="s">
        <v>431</v>
      </c>
      <c r="Y40" s="2263"/>
      <c r="Z40" s="2262" t="s">
        <v>432</v>
      </c>
      <c r="AA40" s="2269"/>
      <c r="AB40" s="2263"/>
      <c r="AC40" s="2278"/>
      <c r="AD40" s="2260" t="s">
        <v>446</v>
      </c>
      <c r="AE40" s="2283"/>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399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402</v>
      </c>
      <c r="P48" s="2257"/>
      <c r="Q48" s="2257">
        <v>1</v>
      </c>
      <c r="R48" s="357"/>
      <c r="S48" s="1336" t="str">
        <f>$J48</f>
        <v>....1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405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447</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C9F07-B696-2878-4088-EAF228B74B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399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402</v>
      </c>
      <c r="M7" s="537"/>
      <c r="N7" s="1366"/>
      <c r="P7" s="2257"/>
      <c r="Q7" s="2257">
        <v>1</v>
      </c>
      <c r="R7" s="1642"/>
      <c r="S7" s="2007">
        <f>$J7</f>
      </c>
      <c r="T7" s="286" t="s">
        <v>403</v>
      </c>
      <c r="U7" s="300"/>
      <c r="V7" s="2305"/>
      <c r="W7" s="2305"/>
      <c r="X7" s="2305"/>
      <c r="Y7" s="2305"/>
      <c r="Z7" s="2305"/>
      <c r="AA7" s="2305"/>
      <c r="AB7" s="2305"/>
      <c r="AC7" s="2305"/>
      <c r="AD7" s="2305"/>
      <c r="AE7" s="2305"/>
      <c r="AF7" s="2305"/>
      <c r="AG7" s="2305"/>
      <c r="AH7" s="2305"/>
      <c r="AI7" s="2305"/>
      <c r="AJ7" s="2305"/>
      <c r="AK7" s="2305"/>
      <c r="AL7" s="2305"/>
      <c r="AM7" s="2010" t="s">
        <v>404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405</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c r="X40" s="2262" t="s">
        <v>431</v>
      </c>
      <c r="Y40" s="2263"/>
      <c r="Z40" s="2262" t="s">
        <v>432</v>
      </c>
      <c r="AA40" s="2269"/>
      <c r="AB40" s="2263"/>
      <c r="AC40" s="2278"/>
      <c r="AD40" s="2260" t="s">
        <v>446</v>
      </c>
      <c r="AE40" s="2283"/>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399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402</v>
      </c>
      <c r="P48" s="2257"/>
      <c r="Q48" s="2257">
        <v>1</v>
      </c>
      <c r="R48" s="357"/>
      <c r="S48" s="1336" t="str">
        <f>$J48</f>
        <v>....1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405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447</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D5A1C-D918-BA75-EBCF-EE98D71C67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c r="X40" s="2262" t="s">
        <v>431</v>
      </c>
      <c r="Y40" s="2263"/>
      <c r="Z40" s="2262" t="s">
        <v>432</v>
      </c>
      <c r="AA40" s="2269"/>
      <c r="AB40" s="2263"/>
      <c r="AC40" s="2278"/>
      <c r="AD40" s="2260" t="s">
        <v>446</v>
      </c>
      <c r="AE40" s="2283"/>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399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402</v>
      </c>
      <c r="P48" s="2257"/>
      <c r="Q48" s="2257">
        <v>1</v>
      </c>
      <c r="R48" s="357"/>
      <c r="S48" s="1336" t="str">
        <f>$J48</f>
        <v>....1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405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447</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D64A8-AC06-C494-9B81-1AC2008DC3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399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402</v>
      </c>
      <c r="N7" s="509"/>
      <c r="O7" s="327"/>
      <c r="Q7" s="2257"/>
      <c r="R7" s="2257">
        <v>1</v>
      </c>
      <c r="S7" s="518"/>
      <c r="T7" s="357"/>
      <c r="U7" s="1336">
        <f>$J7</f>
      </c>
      <c r="V7" s="286" t="s">
        <v>403</v>
      </c>
      <c r="W7" s="300"/>
      <c r="X7" s="2245"/>
      <c r="Y7" s="2246"/>
      <c r="Z7" s="2246"/>
      <c r="AA7" s="2246"/>
      <c r="AB7" s="2246"/>
      <c r="AC7" s="2235"/>
      <c r="AD7" s="2235"/>
      <c r="AE7" s="2235"/>
      <c r="AF7" s="2308"/>
      <c r="AG7" s="2245"/>
      <c r="AH7" s="2246"/>
      <c r="AI7" s="2246"/>
      <c r="AJ7" s="2246"/>
      <c r="AK7" s="2246"/>
      <c r="AL7" s="2246"/>
      <c r="AM7" s="2246"/>
      <c r="AN7" s="2246"/>
      <c r="AO7" s="2246"/>
      <c r="AP7" s="2247"/>
      <c r="AQ7" s="1258" t="s">
        <v>404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405</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449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414</v>
      </c>
      <c r="Q26" s="1362"/>
      <c r="R26" s="1371"/>
      <c r="S26" s="1371"/>
      <c r="T26" s="1371"/>
      <c r="U26" s="729"/>
      <c r="V26" s="1160" t="s">
        <v>415</v>
      </c>
      <c r="AD26" s="186" t="s">
        <v>416</v>
      </c>
      <c r="AF26" s="186" t="s">
        <v>417</v>
      </c>
      <c r="AG26" s="1160" t="s">
        <v>415</v>
      </c>
      <c r="AM26" s="186" t="s">
        <v>418</v>
      </c>
      <c r="AO26" s="186" t="s">
        <v>417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"РСО "Универсал"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419</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420</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421</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422</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423</v>
      </c>
      <c r="AG40" s="326"/>
      <c r="AH40" s="326"/>
      <c r="AI40" s="326"/>
      <c r="AJ40" s="326"/>
      <c r="AK40" s="326"/>
      <c r="AL40" s="326"/>
      <c r="AM40" s="326"/>
      <c r="AN40" s="326"/>
      <c r="AO40" s="278" t="s">
        <v>423</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297</v>
      </c>
      <c r="AW42" s="1155">
        <v>14</v>
      </c>
    </row>
    <row customHeight="1" ht="14.699999999999998">
      <c r="R43" s="376"/>
      <c r="S43" s="376"/>
      <c r="T43" s="376"/>
      <c r="U43" s="2273" t="s">
        <v>86</v>
      </c>
      <c r="V43" s="2209" t="s">
        <v>424</v>
      </c>
      <c r="W43" s="301"/>
      <c r="X43" s="2274" t="s">
        <v>425</v>
      </c>
      <c r="Y43" s="2291"/>
      <c r="Z43" s="2291"/>
      <c r="AA43" s="2291"/>
      <c r="AB43" s="2291"/>
      <c r="AC43" s="2275"/>
      <c r="AD43" s="2275"/>
      <c r="AE43" s="2276"/>
      <c r="AF43" s="2277" t="s">
        <v>426</v>
      </c>
      <c r="AG43" s="2274" t="s">
        <v>425</v>
      </c>
      <c r="AH43" s="2291"/>
      <c r="AI43" s="2291"/>
      <c r="AJ43" s="2291"/>
      <c r="AK43" s="2291"/>
      <c r="AL43" s="2275"/>
      <c r="AM43" s="2275"/>
      <c r="AN43" s="2276"/>
      <c r="AO43" s="2277" t="s">
        <v>427</v>
      </c>
      <c r="AP43" s="2280" t="s">
        <v>428</v>
      </c>
      <c r="AQ43" s="2127"/>
      <c r="AW43" s="1155">
        <v>14</v>
      </c>
    </row>
    <row customHeight="1" ht="35.699999999999996">
      <c r="R44" s="376"/>
      <c r="S44" s="376"/>
      <c r="T44" s="376"/>
      <c r="U44" s="2273"/>
      <c r="V44" s="2209"/>
      <c r="W44" s="1031"/>
      <c r="X44" s="2294" t="s">
        <v>451</v>
      </c>
      <c r="Y44" s="2312" t="s">
        <v>452</v>
      </c>
      <c r="Z44" s="2312"/>
      <c r="AA44" s="2312"/>
      <c r="AB44" s="2312"/>
      <c r="AC44" s="2294" t="s">
        <v>432</v>
      </c>
      <c r="AD44" s="2611"/>
      <c r="AE44" s="2314"/>
      <c r="AF44" s="2278"/>
      <c r="AG44" s="2294" t="s">
        <v>451</v>
      </c>
      <c r="AH44" s="2312" t="s">
        <v>452</v>
      </c>
      <c r="AI44" s="2312"/>
      <c r="AJ44" s="2312"/>
      <c r="AK44" s="2312"/>
      <c r="AL44" s="2294" t="s">
        <v>432</v>
      </c>
      <c r="AM44" s="2611"/>
      <c r="AN44" s="2314"/>
      <c r="AO44" s="2278"/>
      <c r="AP44" s="2281"/>
      <c r="AQ44" s="2127"/>
      <c r="AW44" s="1155">
        <v>34</v>
      </c>
    </row>
    <row customHeight="1" ht="14.699999999999998">
      <c r="R45" s="376"/>
      <c r="S45" s="376"/>
      <c r="T45" s="376"/>
      <c r="U45" s="2273"/>
      <c r="V45" s="2209"/>
      <c r="W45" s="1031"/>
      <c r="X45" s="2325"/>
      <c r="Y45" s="2317" t="s">
        <v>453</v>
      </c>
      <c r="Z45" s="2270" t="s">
        <v>454</v>
      </c>
      <c r="AA45" s="2320"/>
      <c r="AB45" s="2271"/>
      <c r="AC45" s="2295"/>
      <c r="AD45" s="2612"/>
      <c r="AE45" s="2316"/>
      <c r="AF45" s="2278"/>
      <c r="AG45" s="2325"/>
      <c r="AH45" s="2317" t="s">
        <v>453</v>
      </c>
      <c r="AI45" s="2270" t="s">
        <v>454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455</v>
      </c>
      <c r="AA46" s="2270" t="s">
        <v>456</v>
      </c>
      <c r="AB46" s="2271"/>
      <c r="AC46" s="2317" t="s">
        <v>442</v>
      </c>
      <c r="AD46" s="2321" t="s">
        <v>443</v>
      </c>
      <c r="AE46" s="2322"/>
      <c r="AF46" s="2278"/>
      <c r="AG46" s="2325"/>
      <c r="AH46" s="2318"/>
      <c r="AI46" s="2317" t="s">
        <v>455</v>
      </c>
      <c r="AJ46" s="2270" t="s">
        <v>456</v>
      </c>
      <c r="AK46" s="2271"/>
      <c r="AL46" s="2317" t="s">
        <v>442</v>
      </c>
      <c r="AM46" s="2321" t="s">
        <v>443</v>
      </c>
      <c r="AN46" s="2322"/>
      <c r="AO46" s="2278"/>
      <c r="AP46" s="2281"/>
      <c r="AQ46" s="2127"/>
      <c r="AW46" s="1155">
        <v>26</v>
      </c>
    </row>
    <row customHeight="1" ht="65.25">
      <c r="A47" s="1259"/>
      <c r="B47" s="1259" t="s">
        <v>134</v>
      </c>
      <c r="C47" s="1259" t="s">
        <v>135</v>
      </c>
      <c r="D47" s="1259" t="s">
        <v>136</v>
      </c>
      <c r="E47" s="1310" t="s">
        <v>433</v>
      </c>
      <c r="F47" s="1310" t="s">
        <v>434</v>
      </c>
      <c r="G47" s="1310" t="s">
        <v>435</v>
      </c>
      <c r="H47" s="1310" t="s">
        <v>436</v>
      </c>
      <c r="I47" s="1310" t="s">
        <v>437</v>
      </c>
      <c r="J47" s="1310" t="s">
        <v>438</v>
      </c>
      <c r="K47" s="1310" t="s">
        <v>439</v>
      </c>
      <c r="L47" s="1310" t="s">
        <v>457</v>
      </c>
      <c r="M47" s="1310" t="s">
        <v>414</v>
      </c>
      <c r="R47" s="376"/>
      <c r="S47" s="376"/>
      <c r="T47" s="376"/>
      <c r="U47" s="2273"/>
      <c r="V47" s="2209"/>
      <c r="W47" s="302"/>
      <c r="X47" s="2295"/>
      <c r="Y47" s="2319"/>
      <c r="Z47" s="2319"/>
      <c r="AA47" s="1222" t="s">
        <v>458</v>
      </c>
      <c r="AB47" s="1222" t="s">
        <v>459</v>
      </c>
      <c r="AC47" s="2319"/>
      <c r="AD47" s="2323"/>
      <c r="AE47" s="2324"/>
      <c r="AF47" s="2279"/>
      <c r="AG47" s="2295"/>
      <c r="AH47" s="2319"/>
      <c r="AI47" s="2319"/>
      <c r="AJ47" s="1222" t="s">
        <v>458</v>
      </c>
      <c r="AK47" s="1222" t="s">
        <v>459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394</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396</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398</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399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402</v>
      </c>
      <c r="Q54" s="2257"/>
      <c r="R54" s="2257">
        <v>1</v>
      </c>
      <c r="S54" s="518"/>
      <c r="T54" s="357"/>
      <c r="U54" s="1336" t="str">
        <f>$J54</f>
        <v>....1.1</v>
      </c>
      <c r="V54" s="286" t="s">
        <v>403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404</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405</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448</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449</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407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408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411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412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BD3332-4EC1-A4BA-5E38-0BA942109548}"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29"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5A6E17D-C1B8-BDBA-1E38-A2E0FBBC6498}"/>
    <hyperlink ref="H17" location="Титульный!H9" display="Как заполнить?" tooltip="Помощь по работе с полями отчётной формы" xr:uid="{209DCC79-BE49-D148-5D04-FC3D0C9B9868}"/>
    <hyperlink ref="H39" location="Титульный!H9" display="Как заполнить?" tooltip="Помощь по работе с полями отчётной формы" xr:uid="{B9C0BFC8-A948-43F8-1FE8-725359089F28}"/>
    <hyperlink ref="H62" location="Титульный!H9" display="Как заполнить?" tooltip="Помощь по работе с полями отчётной формы" xr:uid="{BDAC87C9-9D67-3959-E9B7-92A56CABC01E}"/>
    <hyperlink ref="F70" r:id="rId4" xr:uid="{8C8DC1D5-3B81-E648-BF37-0574218FBE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55D98-C769-C9B1-9DA4-C3B97F1C560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399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414</v>
      </c>
      <c r="P23" s="1508"/>
      <c r="Q23" s="1510"/>
      <c r="R23" s="1510"/>
      <c r="Y23" s="1507" t="s">
        <v>416</v>
      </c>
      <c r="AA23" s="1507" t="s">
        <v>417</v>
      </c>
      <c r="AB23" s="1507" t="s">
        <v>465</v>
      </c>
      <c r="AE23" s="1507" t="s">
        <v>466</v>
      </c>
      <c r="AF23" s="1507" t="s">
        <v>465</v>
      </c>
      <c r="AI23" s="1507" t="s">
        <v>467</v>
      </c>
      <c r="AJ23" s="1507" t="s">
        <v>465</v>
      </c>
      <c r="AM23" s="1507" t="s">
        <v>468</v>
      </c>
      <c r="AQ23" s="1507" t="s">
        <v>416</v>
      </c>
      <c r="AS23" s="1507" t="s">
        <v>417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"РСО "Универсал"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419</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419</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423</v>
      </c>
      <c r="AB37" s="326"/>
      <c r="AC37" s="326"/>
      <c r="AD37" s="326"/>
      <c r="AE37" s="326"/>
      <c r="AF37" s="326"/>
      <c r="AG37" s="326"/>
      <c r="AH37" s="326"/>
      <c r="AI37" s="326"/>
      <c r="AJ37" s="326"/>
      <c r="AK37" s="326"/>
      <c r="AL37" s="326"/>
      <c r="AM37" s="326"/>
      <c r="AN37" s="326"/>
      <c r="AO37" s="326"/>
      <c r="AP37" s="326"/>
      <c r="AQ37" s="326"/>
      <c r="AR37" s="326"/>
      <c r="AS37" s="278" t="s">
        <v>423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297</v>
      </c>
      <c r="BA39" s="1155">
        <v>14</v>
      </c>
    </row>
    <row customHeight="1" ht="14.699999999999998">
      <c r="Q40" s="291"/>
      <c r="R40" s="376"/>
      <c r="S40" s="2273" t="s">
        <v>86</v>
      </c>
      <c r="T40" s="2209" t="s">
        <v>469</v>
      </c>
      <c r="U40" s="301"/>
      <c r="V40" s="2275"/>
      <c r="W40" s="2275"/>
      <c r="X40" s="2275"/>
      <c r="Y40" s="2275"/>
      <c r="Z40" s="2276"/>
      <c r="AA40" s="2336" t="s">
        <v>426</v>
      </c>
      <c r="AB40" s="2328" t="s">
        <v>470</v>
      </c>
      <c r="AC40" s="2291"/>
      <c r="AD40" s="2291"/>
      <c r="AE40" s="2329"/>
      <c r="AF40" s="2291" t="s">
        <v>471</v>
      </c>
      <c r="AG40" s="2291"/>
      <c r="AH40" s="2291"/>
      <c r="AI40" s="2329"/>
      <c r="AJ40" s="2328" t="s">
        <v>472</v>
      </c>
      <c r="AK40" s="2291"/>
      <c r="AL40" s="2291"/>
      <c r="AM40" s="2329"/>
      <c r="AN40" s="2328" t="s">
        <v>425</v>
      </c>
      <c r="AO40" s="2291"/>
      <c r="AP40" s="2275"/>
      <c r="AQ40" s="2275"/>
      <c r="AR40" s="2276"/>
      <c r="AS40" s="2277" t="s">
        <v>426</v>
      </c>
      <c r="AT40" s="2280" t="s">
        <v>428</v>
      </c>
      <c r="AU40" s="2127"/>
      <c r="BA40" s="1155">
        <v>14</v>
      </c>
    </row>
    <row customHeight="1" ht="35.699999999999996">
      <c r="Q41" s="291"/>
      <c r="R41" s="376"/>
      <c r="S41" s="2273"/>
      <c r="T41" s="2209"/>
      <c r="U41" s="1031"/>
      <c r="V41" s="2127" t="s">
        <v>473</v>
      </c>
      <c r="W41" s="2127"/>
      <c r="X41" s="2294" t="s">
        <v>432</v>
      </c>
      <c r="Y41" s="2313"/>
      <c r="Z41" s="2314"/>
      <c r="AA41" s="2337"/>
      <c r="AB41" s="2330"/>
      <c r="AC41" s="2331"/>
      <c r="AD41" s="2331"/>
      <c r="AE41" s="2332"/>
      <c r="AF41" s="2331"/>
      <c r="AG41" s="2331"/>
      <c r="AH41" s="2331"/>
      <c r="AI41" s="2332"/>
      <c r="AJ41" s="2330"/>
      <c r="AK41" s="2331"/>
      <c r="AL41" s="2331"/>
      <c r="AM41" s="2331"/>
      <c r="AN41" s="2127" t="s">
        <v>473</v>
      </c>
      <c r="AO41" s="2127"/>
      <c r="AP41" s="2313" t="s">
        <v>432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433</v>
      </c>
      <c r="F43" s="1364" t="s">
        <v>434</v>
      </c>
      <c r="G43" s="1364" t="s">
        <v>435</v>
      </c>
      <c r="H43" s="1364" t="s">
        <v>436</v>
      </c>
      <c r="I43" s="1364" t="s">
        <v>437</v>
      </c>
      <c r="J43" s="1364" t="s">
        <v>438</v>
      </c>
      <c r="K43" s="1364" t="s">
        <v>439</v>
      </c>
      <c r="L43" s="1364" t="s">
        <v>414</v>
      </c>
      <c r="Q43" s="291"/>
      <c r="R43" s="376"/>
      <c r="S43" s="2273"/>
      <c r="T43" s="2209"/>
      <c r="U43" s="302"/>
      <c r="V43" s="1330" t="s">
        <v>474</v>
      </c>
      <c r="W43" s="1330" t="s">
        <v>475</v>
      </c>
      <c r="X43" s="1338" t="s">
        <v>442</v>
      </c>
      <c r="Y43" s="2270" t="s">
        <v>443</v>
      </c>
      <c r="Z43" s="2271"/>
      <c r="AA43" s="2338"/>
      <c r="AB43" s="2333"/>
      <c r="AC43" s="2334"/>
      <c r="AD43" s="2334"/>
      <c r="AE43" s="2335"/>
      <c r="AF43" s="2334"/>
      <c r="AG43" s="2334"/>
      <c r="AH43" s="2334"/>
      <c r="AI43" s="2335"/>
      <c r="AJ43" s="2333"/>
      <c r="AK43" s="2334"/>
      <c r="AL43" s="2334"/>
      <c r="AM43" s="2335"/>
      <c r="AN43" s="1860" t="s">
        <v>474</v>
      </c>
      <c r="AO43" s="1860" t="s">
        <v>475</v>
      </c>
      <c r="AP43" s="1338" t="s">
        <v>442</v>
      </c>
      <c r="AQ43" s="2270" t="s">
        <v>443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394</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396</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398</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399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476</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461</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408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411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412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E1BBF-A254-2308-CFA8-88C53514FD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25">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352" t="s">
        <v>485</v>
      </c>
      <c r="W38" s="2262" t="s">
        <v>431</v>
      </c>
      <c r="X38" s="2263"/>
      <c r="Y38" s="2262" t="s">
        <v>432</v>
      </c>
      <c r="Z38" s="2269"/>
      <c r="AA38" s="2263"/>
      <c r="AB38" s="2278"/>
      <c r="AC38" s="13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352" t="s">
        <v>488</v>
      </c>
      <c r="W39" s="1222" t="s">
        <v>489</v>
      </c>
      <c r="X39" s="1222" t="s">
        <v>490</v>
      </c>
      <c r="Y39" s="1357" t="s">
        <v>442</v>
      </c>
      <c r="Z39" s="2270" t="s">
        <v>443</v>
      </c>
      <c r="AA39" s="2271"/>
      <c r="AB39" s="2279"/>
      <c r="AC39" s="1352" t="s">
        <v>488</v>
      </c>
      <c r="AD39" s="1222" t="s">
        <v>489</v>
      </c>
      <c r="AE39" s="1222" t="s">
        <v>490</v>
      </c>
      <c r="AF39" s="1357" t="s">
        <v>442</v>
      </c>
      <c r="AG39" s="2270" t="s">
        <v>443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222</v>
      </c>
      <c r="B43" s="1363" t="s">
        <v>223</v>
      </c>
      <c r="C43" s="1363" t="s">
        <v>224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491</v>
      </c>
      <c r="E44" s="2259"/>
      <c r="F44" s="2259"/>
      <c r="G44" s="2259"/>
      <c r="H44" s="2259"/>
      <c r="I44" s="2256" t="str">
        <f>S43&amp;".1"</f>
        <v>...1</v>
      </c>
      <c r="J44" s="1363"/>
      <c r="K44" s="1363"/>
      <c r="L44" s="1364"/>
      <c r="P44" s="2257">
        <v>1</v>
      </c>
      <c r="Q44" s="1354"/>
      <c r="R44" s="356"/>
      <c r="S44" s="1358"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491</v>
      </c>
      <c r="E45" s="2259"/>
      <c r="F45" s="2259"/>
      <c r="G45" s="2259"/>
      <c r="H45" s="2259"/>
      <c r="I45" s="2286"/>
      <c r="J45" s="2256" t="str">
        <f>I44&amp;".1"</f>
        <v>...1.1</v>
      </c>
      <c r="K45" s="1363"/>
      <c r="L45" s="1364" t="s">
        <v>402</v>
      </c>
      <c r="P45" s="2257"/>
      <c r="Q45" s="2257">
        <v>1</v>
      </c>
      <c r="R45" s="357"/>
      <c r="S45" s="1358"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222</v>
      </c>
      <c r="B46" s="1363" t="s">
        <v>223</v>
      </c>
      <c r="C46" s="1363" t="s">
        <v>224</v>
      </c>
      <c r="D46" s="1363" t="s">
        <v>491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491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222</v>
      </c>
      <c r="B48" s="1363" t="s">
        <v>223</v>
      </c>
      <c r="C48" s="1363" t="s">
        <v>224</v>
      </c>
      <c r="D48" s="1363" t="s">
        <v>491</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491</v>
      </c>
      <c r="E49" s="2259"/>
      <c r="F49" s="2259"/>
      <c r="G49" s="2259"/>
      <c r="H49" s="2259"/>
      <c r="I49" s="2256"/>
      <c r="J49" s="1363"/>
      <c r="K49" s="1363"/>
      <c r="L49" s="1364"/>
      <c r="P49" s="2257"/>
      <c r="Q49" s="1354"/>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491</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59"/>
      <c r="F51" s="2258"/>
      <c r="G51" s="1314"/>
      <c r="H51" s="1314"/>
      <c r="I51" s="1314"/>
      <c r="J51" s="1314"/>
      <c r="K51" s="1314"/>
      <c r="L51" s="1426"/>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A3E48-8538-4067-9338-6797944D4E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57">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52" t="s">
        <v>485</v>
      </c>
      <c r="W38" s="2262" t="s">
        <v>431</v>
      </c>
      <c r="X38" s="2263"/>
      <c r="Y38" s="2262" t="s">
        <v>432</v>
      </c>
      <c r="Z38" s="2269"/>
      <c r="AA38" s="2263"/>
      <c r="AB38" s="2278"/>
      <c r="AC38" s="14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52" t="s">
        <v>488</v>
      </c>
      <c r="W39" s="1222" t="s">
        <v>489</v>
      </c>
      <c r="X39" s="1222" t="s">
        <v>490</v>
      </c>
      <c r="Y39" s="1455" t="s">
        <v>442</v>
      </c>
      <c r="Z39" s="2270" t="s">
        <v>443</v>
      </c>
      <c r="AA39" s="2271"/>
      <c r="AB39" s="2279"/>
      <c r="AC39" s="1452" t="s">
        <v>488</v>
      </c>
      <c r="AD39" s="1222" t="s">
        <v>489</v>
      </c>
      <c r="AE39" s="1222" t="s">
        <v>490</v>
      </c>
      <c r="AF39" s="1455" t="s">
        <v>442</v>
      </c>
      <c r="AG39" s="2270" t="s">
        <v>443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492</v>
      </c>
      <c r="E44" s="2259"/>
      <c r="F44" s="2259"/>
      <c r="G44" s="2259"/>
      <c r="H44" s="2259"/>
      <c r="I44" s="2256" t="str">
        <f>S43&amp;".1"</f>
        <v>...1</v>
      </c>
      <c r="J44" s="1363"/>
      <c r="K44" s="1363"/>
      <c r="L44" s="1364"/>
      <c r="P44" s="2257">
        <v>1</v>
      </c>
      <c r="Q44" s="1450"/>
      <c r="R44" s="356"/>
      <c r="S44" s="1457"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492</v>
      </c>
      <c r="E45" s="2259"/>
      <c r="F45" s="2259"/>
      <c r="G45" s="2259"/>
      <c r="H45" s="2259"/>
      <c r="I45" s="2286"/>
      <c r="J45" s="2256" t="str">
        <f>I44&amp;".1"</f>
        <v>...1.1</v>
      </c>
      <c r="K45" s="1363"/>
      <c r="L45" s="1364" t="s">
        <v>402</v>
      </c>
      <c r="P45" s="2257"/>
      <c r="Q45" s="2257">
        <v>1</v>
      </c>
      <c r="R45" s="357"/>
      <c r="S45" s="1457"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227</v>
      </c>
      <c r="B46" s="1363" t="s">
        <v>228</v>
      </c>
      <c r="C46" s="1363" t="s">
        <v>229</v>
      </c>
      <c r="D46" s="1363" t="s">
        <v>492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492</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492</v>
      </c>
      <c r="E49" s="2259"/>
      <c r="F49" s="2259"/>
      <c r="G49" s="2259"/>
      <c r="H49" s="2259"/>
      <c r="I49" s="2256"/>
      <c r="J49" s="1363"/>
      <c r="K49" s="1363"/>
      <c r="L49" s="1364"/>
      <c r="P49" s="2257"/>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492</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B4E68-3926-F381-BD69-01C3E106B8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57">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52" t="s">
        <v>485</v>
      </c>
      <c r="W38" s="2262" t="s">
        <v>431</v>
      </c>
      <c r="X38" s="2263"/>
      <c r="Y38" s="2262" t="s">
        <v>432</v>
      </c>
      <c r="Z38" s="2269"/>
      <c r="AA38" s="2263"/>
      <c r="AB38" s="2278"/>
      <c r="AC38" s="14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52" t="s">
        <v>488</v>
      </c>
      <c r="W39" s="1222" t="s">
        <v>489</v>
      </c>
      <c r="X39" s="1222" t="s">
        <v>490</v>
      </c>
      <c r="Y39" s="1455" t="s">
        <v>442</v>
      </c>
      <c r="Z39" s="2270" t="s">
        <v>443</v>
      </c>
      <c r="AA39" s="2271"/>
      <c r="AB39" s="2279"/>
      <c r="AC39" s="1452" t="s">
        <v>488</v>
      </c>
      <c r="AD39" s="1222" t="s">
        <v>489</v>
      </c>
      <c r="AE39" s="1222" t="s">
        <v>490</v>
      </c>
      <c r="AF39" s="1455" t="s">
        <v>442</v>
      </c>
      <c r="AG39" s="2270" t="s">
        <v>443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493</v>
      </c>
      <c r="E44" s="2259"/>
      <c r="F44" s="2259"/>
      <c r="G44" s="2259"/>
      <c r="H44" s="2259"/>
      <c r="I44" s="2256" t="str">
        <f>S43&amp;".1"</f>
        <v>...1</v>
      </c>
      <c r="J44" s="1363"/>
      <c r="K44" s="1363"/>
      <c r="L44" s="1364"/>
      <c r="P44" s="2257">
        <v>1</v>
      </c>
      <c r="Q44" s="1450"/>
      <c r="R44" s="356"/>
      <c r="S44" s="1457"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493</v>
      </c>
      <c r="E45" s="2259"/>
      <c r="F45" s="2259"/>
      <c r="G45" s="2259"/>
      <c r="H45" s="2259"/>
      <c r="I45" s="2286"/>
      <c r="J45" s="2256" t="str">
        <f>I44&amp;".1"</f>
        <v>...1.1</v>
      </c>
      <c r="K45" s="1363"/>
      <c r="L45" s="1364" t="s">
        <v>402</v>
      </c>
      <c r="P45" s="2257"/>
      <c r="Q45" s="2257">
        <v>1</v>
      </c>
      <c r="R45" s="357"/>
      <c r="S45" s="1457"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232</v>
      </c>
      <c r="B46" s="1363" t="s">
        <v>233</v>
      </c>
      <c r="C46" s="1363" t="s">
        <v>234</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493</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493</v>
      </c>
      <c r="E49" s="2259"/>
      <c r="F49" s="2259"/>
      <c r="G49" s="2259"/>
      <c r="H49" s="2259"/>
      <c r="I49" s="2256"/>
      <c r="J49" s="1363"/>
      <c r="K49" s="1363"/>
      <c r="L49" s="1364"/>
      <c r="P49" s="2257"/>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493</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F2628-BDE8-CCF9-2DEF-36F8FE9750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57">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52" t="s">
        <v>485</v>
      </c>
      <c r="W38" s="2262" t="s">
        <v>431</v>
      </c>
      <c r="X38" s="2263"/>
      <c r="Y38" s="2262" t="s">
        <v>432</v>
      </c>
      <c r="Z38" s="2269"/>
      <c r="AA38" s="2263"/>
      <c r="AB38" s="2278"/>
      <c r="AC38" s="14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52" t="s">
        <v>488</v>
      </c>
      <c r="W39" s="1222" t="s">
        <v>489</v>
      </c>
      <c r="X39" s="1222" t="s">
        <v>490</v>
      </c>
      <c r="Y39" s="1455" t="s">
        <v>442</v>
      </c>
      <c r="Z39" s="2270" t="s">
        <v>443</v>
      </c>
      <c r="AA39" s="2271"/>
      <c r="AB39" s="2279"/>
      <c r="AC39" s="1452" t="s">
        <v>488</v>
      </c>
      <c r="AD39" s="1222" t="s">
        <v>489</v>
      </c>
      <c r="AE39" s="1222" t="s">
        <v>490</v>
      </c>
      <c r="AF39" s="1455" t="s">
        <v>442</v>
      </c>
      <c r="AG39" s="2270" t="s">
        <v>443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494</v>
      </c>
      <c r="E44" s="2259"/>
      <c r="F44" s="2259"/>
      <c r="G44" s="2259"/>
      <c r="H44" s="2259"/>
      <c r="I44" s="2256" t="str">
        <f>S43&amp;".1"</f>
        <v>...1</v>
      </c>
      <c r="J44" s="1363"/>
      <c r="K44" s="1363"/>
      <c r="L44" s="1364"/>
      <c r="P44" s="2257">
        <v>1</v>
      </c>
      <c r="Q44" s="1450"/>
      <c r="R44" s="356"/>
      <c r="S44" s="1457"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494</v>
      </c>
      <c r="E45" s="2259"/>
      <c r="F45" s="2259"/>
      <c r="G45" s="2259"/>
      <c r="H45" s="2259"/>
      <c r="I45" s="2286"/>
      <c r="J45" s="2256" t="str">
        <f>I44&amp;".1"</f>
        <v>...1.1</v>
      </c>
      <c r="K45" s="1363"/>
      <c r="L45" s="1364" t="s">
        <v>402</v>
      </c>
      <c r="P45" s="2257"/>
      <c r="Q45" s="2257">
        <v>1</v>
      </c>
      <c r="R45" s="357"/>
      <c r="S45" s="1457"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237</v>
      </c>
      <c r="B46" s="1363" t="s">
        <v>238</v>
      </c>
      <c r="C46" s="1363" t="s">
        <v>239</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494</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494</v>
      </c>
      <c r="E49" s="2259"/>
      <c r="F49" s="2259"/>
      <c r="G49" s="2259"/>
      <c r="H49" s="2259"/>
      <c r="I49" s="2256"/>
      <c r="J49" s="1363"/>
      <c r="K49" s="1363"/>
      <c r="L49" s="1364"/>
      <c r="P49" s="2257"/>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494</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AA4B8-1AE6-82CD-4628-355FDDDF00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399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414</v>
      </c>
      <c r="P20" s="1508"/>
      <c r="Q20" s="1510"/>
      <c r="R20" s="1510"/>
      <c r="Y20" s="1507" t="s">
        <v>416</v>
      </c>
      <c r="AA20" s="1507" t="s">
        <v>417</v>
      </c>
      <c r="AC20" s="1507" t="s">
        <v>466</v>
      </c>
      <c r="AG20" s="1507" t="s">
        <v>416</v>
      </c>
      <c r="AI20" s="1507" t="s">
        <v>417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419</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420</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419</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420</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423</v>
      </c>
      <c r="AB34" s="1642"/>
      <c r="AC34" s="1635"/>
      <c r="AD34" s="1635"/>
      <c r="AE34" s="1635"/>
      <c r="AF34" s="1635"/>
      <c r="AG34" s="1635"/>
      <c r="AH34" s="1635"/>
      <c r="AI34" s="1642" t="s">
        <v>423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296</v>
      </c>
      <c r="T36" s="2127"/>
      <c r="U36" s="2127"/>
      <c r="V36" s="2127"/>
      <c r="W36" s="2127"/>
      <c r="X36" s="2127"/>
      <c r="Y36" s="2127"/>
      <c r="Z36" s="2127"/>
      <c r="AA36" s="2175"/>
      <c r="AB36" s="2175"/>
      <c r="AC36" s="2175"/>
      <c r="AD36" s="2127"/>
      <c r="AE36" s="2127"/>
      <c r="AF36" s="2127"/>
      <c r="AG36" s="2127"/>
      <c r="AH36" s="2127"/>
      <c r="AI36" s="2127"/>
      <c r="AJ36" s="2127"/>
      <c r="AK36" s="2127" t="s">
        <v>297</v>
      </c>
      <c r="AQ36" s="1631">
        <v>14</v>
      </c>
    </row>
    <row customHeight="1" ht="14.699999999999998">
      <c r="Q37" s="291"/>
      <c r="R37" s="376"/>
      <c r="S37" s="2273" t="s">
        <v>86</v>
      </c>
      <c r="T37" s="2209" t="s">
        <v>495</v>
      </c>
      <c r="U37" s="337"/>
      <c r="V37" s="2275"/>
      <c r="W37" s="2275"/>
      <c r="X37" s="2275"/>
      <c r="Y37" s="2275"/>
      <c r="Z37" s="2275"/>
      <c r="AA37" s="2209" t="s">
        <v>426</v>
      </c>
      <c r="AB37" s="2208" t="s">
        <v>496</v>
      </c>
      <c r="AC37" s="2208" t="s">
        <v>470</v>
      </c>
      <c r="AD37" s="2291" t="s">
        <v>425</v>
      </c>
      <c r="AE37" s="2291"/>
      <c r="AF37" s="2275"/>
      <c r="AG37" s="2275"/>
      <c r="AH37" s="2276"/>
      <c r="AI37" s="2277" t="s">
        <v>426</v>
      </c>
      <c r="AJ37" s="2280" t="s">
        <v>428</v>
      </c>
      <c r="AK37" s="2127"/>
      <c r="AQ37" s="1631">
        <v>14</v>
      </c>
    </row>
    <row customHeight="1" ht="35.699999999999996">
      <c r="Q38" s="291"/>
      <c r="R38" s="376"/>
      <c r="S38" s="2273"/>
      <c r="T38" s="2209"/>
      <c r="U38" s="1031"/>
      <c r="V38" s="2103" t="s">
        <v>473</v>
      </c>
      <c r="W38" s="2127"/>
      <c r="X38" s="2294" t="s">
        <v>432</v>
      </c>
      <c r="Y38" s="2313"/>
      <c r="Z38" s="2313"/>
      <c r="AA38" s="2209"/>
      <c r="AB38" s="2208"/>
      <c r="AC38" s="2208"/>
      <c r="AD38" s="2103" t="s">
        <v>473</v>
      </c>
      <c r="AE38" s="2127"/>
      <c r="AF38" s="2313" t="s">
        <v>432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433</v>
      </c>
      <c r="F40" s="1310" t="s">
        <v>434</v>
      </c>
      <c r="G40" s="1310" t="s">
        <v>435</v>
      </c>
      <c r="H40" s="1310" t="s">
        <v>436</v>
      </c>
      <c r="I40" s="1310" t="s">
        <v>437</v>
      </c>
      <c r="J40" s="1310" t="s">
        <v>438</v>
      </c>
      <c r="K40" s="1310" t="s">
        <v>439</v>
      </c>
      <c r="L40" s="1310" t="s">
        <v>414</v>
      </c>
      <c r="Q40" s="291"/>
      <c r="R40" s="376"/>
      <c r="S40" s="2273"/>
      <c r="T40" s="2209"/>
      <c r="U40" s="302"/>
      <c r="V40" s="1950" t="s">
        <v>474</v>
      </c>
      <c r="W40" s="1950" t="s">
        <v>475</v>
      </c>
      <c r="X40" s="1938" t="s">
        <v>442</v>
      </c>
      <c r="Y40" s="2270" t="s">
        <v>443</v>
      </c>
      <c r="Z40" s="2320"/>
      <c r="AA40" s="2209"/>
      <c r="AB40" s="2208"/>
      <c r="AC40" s="2208"/>
      <c r="AD40" s="1968" t="s">
        <v>474</v>
      </c>
      <c r="AE40" s="1959" t="s">
        <v>475</v>
      </c>
      <c r="AF40" s="1938" t="s">
        <v>442</v>
      </c>
      <c r="AG40" s="2270" t="s">
        <v>443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394</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396</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398</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399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476</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408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411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412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412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F38C8-3F18-5B18-2948-B2F7CB895F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465</v>
      </c>
      <c r="AH24" s="1507" t="s">
        <v>465</v>
      </c>
      <c r="AK24" s="1507" t="s">
        <v>502</v>
      </c>
      <c r="AL24" s="1507" t="s">
        <v>465</v>
      </c>
      <c r="AP24" s="1507" t="s">
        <v>465</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297</v>
      </c>
      <c r="BI40" s="1155">
        <v>14</v>
      </c>
    </row>
    <row customHeight="1" ht="14.699999999999998">
      <c r="Q41" s="291"/>
      <c r="R41" s="376"/>
      <c r="S41" s="2273" t="s">
        <v>86</v>
      </c>
      <c r="T41" s="2209" t="s">
        <v>503</v>
      </c>
      <c r="U41" s="301"/>
      <c r="V41" s="2274" t="s">
        <v>425</v>
      </c>
      <c r="W41" s="2275"/>
      <c r="X41" s="2275"/>
      <c r="Y41" s="2275"/>
      <c r="Z41" s="2275"/>
      <c r="AA41" s="2275"/>
      <c r="AB41" s="2276"/>
      <c r="AC41" s="2277" t="s">
        <v>426</v>
      </c>
      <c r="AD41" s="2328" t="s">
        <v>504</v>
      </c>
      <c r="AE41" s="2291"/>
      <c r="AF41" s="2291"/>
      <c r="AG41" s="2329"/>
      <c r="AH41" s="2328" t="s">
        <v>505</v>
      </c>
      <c r="AI41" s="2291"/>
      <c r="AJ41" s="2291"/>
      <c r="AK41" s="2329"/>
      <c r="AL41" s="2328" t="s">
        <v>506</v>
      </c>
      <c r="AM41" s="2291"/>
      <c r="AN41" s="2291"/>
      <c r="AO41" s="2329"/>
      <c r="AP41" s="2328" t="s">
        <v>507</v>
      </c>
      <c r="AQ41" s="2291"/>
      <c r="AR41" s="2291"/>
      <c r="AS41" s="2329"/>
      <c r="AT41" s="2274" t="s">
        <v>425</v>
      </c>
      <c r="AU41" s="2275"/>
      <c r="AV41" s="2275"/>
      <c r="AW41" s="2275"/>
      <c r="AX41" s="2275"/>
      <c r="AY41" s="2275"/>
      <c r="AZ41" s="2276"/>
      <c r="BA41" s="2277" t="s">
        <v>426</v>
      </c>
      <c r="BB41" s="2280" t="s">
        <v>428</v>
      </c>
      <c r="BC41" s="2127"/>
      <c r="BI41" s="1155">
        <v>14</v>
      </c>
    </row>
    <row customHeight="1" ht="35.699999999999996">
      <c r="Q42" s="291"/>
      <c r="R42" s="376"/>
      <c r="S42" s="2273"/>
      <c r="T42" s="2209"/>
      <c r="U42" s="1031"/>
      <c r="V42" s="2192" t="s">
        <v>508</v>
      </c>
      <c r="W42" s="2193"/>
      <c r="X42" s="2192" t="s">
        <v>509</v>
      </c>
      <c r="Y42" s="2193"/>
      <c r="Z42" s="2294" t="s">
        <v>510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508</v>
      </c>
      <c r="AU42" s="2193"/>
      <c r="AV42" s="2192" t="s">
        <v>509</v>
      </c>
      <c r="AW42" s="2193"/>
      <c r="AX42" s="2294" t="s">
        <v>510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433</v>
      </c>
      <c r="F44" s="1364" t="s">
        <v>434</v>
      </c>
      <c r="G44" s="1364" t="s">
        <v>435</v>
      </c>
      <c r="H44" s="1364" t="s">
        <v>436</v>
      </c>
      <c r="I44" s="1364" t="s">
        <v>437</v>
      </c>
      <c r="J44" s="1364" t="s">
        <v>438</v>
      </c>
      <c r="K44" s="1364" t="s">
        <v>439</v>
      </c>
      <c r="L44" s="1364" t="s">
        <v>414</v>
      </c>
      <c r="Q44" s="291"/>
      <c r="R44" s="376"/>
      <c r="S44" s="2273"/>
      <c r="T44" s="2209"/>
      <c r="U44" s="302"/>
      <c r="V44" s="1448" t="s">
        <v>474</v>
      </c>
      <c r="W44" s="1448" t="s">
        <v>475</v>
      </c>
      <c r="X44" s="1448" t="s">
        <v>474</v>
      </c>
      <c r="Y44" s="1448" t="s">
        <v>475</v>
      </c>
      <c r="Z44" s="1455" t="s">
        <v>442</v>
      </c>
      <c r="AA44" s="2270" t="s">
        <v>443</v>
      </c>
      <c r="AB44" s="2271"/>
      <c r="AC44" s="2279"/>
      <c r="AD44" s="2333"/>
      <c r="AE44" s="2334"/>
      <c r="AF44" s="2334"/>
      <c r="AG44" s="2335"/>
      <c r="AH44" s="2333"/>
      <c r="AI44" s="2334"/>
      <c r="AJ44" s="2334"/>
      <c r="AK44" s="2335"/>
      <c r="AL44" s="2333"/>
      <c r="AM44" s="2334"/>
      <c r="AN44" s="2334"/>
      <c r="AO44" s="2335"/>
      <c r="AP44" s="2333"/>
      <c r="AQ44" s="2334"/>
      <c r="AR44" s="2334"/>
      <c r="AS44" s="2335"/>
      <c r="AT44" s="1448" t="s">
        <v>474</v>
      </c>
      <c r="AU44" s="1448" t="s">
        <v>475</v>
      </c>
      <c r="AV44" s="1448" t="s">
        <v>474</v>
      </c>
      <c r="AW44" s="1448" t="s">
        <v>475</v>
      </c>
      <c r="AX44" s="1455" t="s">
        <v>442</v>
      </c>
      <c r="AY44" s="2270" t="s">
        <v>443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242</v>
      </c>
      <c r="B47" s="1363" t="s">
        <v>243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394</v>
      </c>
      <c r="BE47" s="500"/>
      <c r="BF47" s="500" t="str">
        <f>IF(T47="","",T47)</f>
        <v>Территория действия тарифа</v>
      </c>
      <c r="BG47" s="500"/>
      <c r="BH47" s="500"/>
      <c r="BI47" s="1155">
        <v>21</v>
      </c>
    </row>
    <row customHeight="1" ht="43.050000000000004">
      <c r="A48" s="1363" t="s">
        <v>242</v>
      </c>
      <c r="B48" s="1363" t="s">
        <v>243</v>
      </c>
      <c r="C48" s="1363" t="s">
        <v>244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242</v>
      </c>
      <c r="B49" s="1343" t="s">
        <v>243</v>
      </c>
      <c r="C49" s="1343" t="s">
        <v>244</v>
      </c>
      <c r="D49" s="1343" t="s">
        <v>511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398</v>
      </c>
      <c r="BE49" s="500"/>
      <c r="BF49" s="500" t="str">
        <f>IF(T49="","",T49)</f>
        <v/>
      </c>
      <c r="BG49" s="500"/>
      <c r="BH49" s="500"/>
      <c r="BI49" s="511">
        <v>0</v>
      </c>
    </row>
    <row s="1642" customFormat="1" customHeight="1" ht="0">
      <c r="A50" s="1343" t="s">
        <v>242</v>
      </c>
      <c r="B50" s="1343" t="s">
        <v>243</v>
      </c>
      <c r="C50" s="1343" t="s">
        <v>244</v>
      </c>
      <c r="D50" s="1343" t="s">
        <v>511</v>
      </c>
      <c r="E50" s="2259"/>
      <c r="F50" s="2259"/>
      <c r="G50" s="2259"/>
      <c r="H50" s="2259"/>
      <c r="I50" s="2256" t="str">
        <f>S49&amp;".1"</f>
        <v>.1</v>
      </c>
      <c r="J50" s="1343"/>
      <c r="K50" s="1343"/>
      <c r="L50" s="1346" t="s">
        <v>399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242</v>
      </c>
      <c r="B51" s="1343" t="s">
        <v>243</v>
      </c>
      <c r="C51" s="1343" t="s">
        <v>244</v>
      </c>
      <c r="D51" s="1343" t="s">
        <v>511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242</v>
      </c>
      <c r="B52" s="1363" t="s">
        <v>243</v>
      </c>
      <c r="C52" s="1363" t="s">
        <v>244</v>
      </c>
      <c r="D52" s="1363" t="s">
        <v>511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498</v>
      </c>
      <c r="AT53" s="1393"/>
      <c r="AU53" s="1496"/>
      <c r="AV53" s="1393"/>
      <c r="AW53" s="1496"/>
      <c r="AX53" s="1393"/>
      <c r="AY53" s="1393"/>
      <c r="AZ53" s="1393"/>
      <c r="BA53" s="1393"/>
      <c r="BB53" s="1397"/>
      <c r="BC53" s="2254"/>
      <c r="BE53" s="500"/>
      <c r="BF53" s="500"/>
      <c r="BG53" s="500"/>
      <c r="BH53" s="500"/>
      <c r="BI53" s="1155">
        <v>11</v>
      </c>
    </row>
    <row customHeight="1" ht="11.549999999999999">
      <c r="A54" s="1363" t="s">
        <v>242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242</v>
      </c>
      <c r="B56" s="1363" t="s">
        <v>243</v>
      </c>
      <c r="C56" s="1363" t="s">
        <v>244</v>
      </c>
      <c r="D56" s="1363" t="s">
        <v>511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242</v>
      </c>
      <c r="B57" s="1363" t="s">
        <v>243</v>
      </c>
      <c r="C57" s="1363" t="s">
        <v>244</v>
      </c>
      <c r="D57" s="1363" t="s">
        <v>511</v>
      </c>
      <c r="E57" s="2259"/>
      <c r="F57" s="2259"/>
      <c r="G57" s="2259"/>
      <c r="H57" s="2259"/>
      <c r="I57" s="2286"/>
      <c r="J57" s="2256"/>
      <c r="K57" s="1363"/>
      <c r="L57" s="1364"/>
      <c r="P57" s="2257"/>
      <c r="Q57" s="2257"/>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242</v>
      </c>
      <c r="B58" s="1343" t="s">
        <v>243</v>
      </c>
      <c r="C58" s="1343" t="s">
        <v>244</v>
      </c>
      <c r="D58" s="1343" t="s">
        <v>511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242</v>
      </c>
      <c r="B59" s="1343" t="s">
        <v>243</v>
      </c>
      <c r="C59" s="1343" t="s">
        <v>244</v>
      </c>
      <c r="D59" s="1343" t="s">
        <v>511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242</v>
      </c>
      <c r="B60" s="1343" t="s">
        <v>243</v>
      </c>
      <c r="C60" s="1343" t="s">
        <v>244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242</v>
      </c>
      <c r="B61" s="1343" t="s">
        <v>243</v>
      </c>
      <c r="C61" s="1314"/>
      <c r="D61" s="1314"/>
      <c r="E61" s="2259"/>
      <c r="F61" s="2258"/>
      <c r="G61" s="1314"/>
      <c r="H61" s="1314"/>
      <c r="I61" s="1314"/>
      <c r="J61" s="1314"/>
      <c r="K61" s="1314"/>
      <c r="L61" s="146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242</v>
      </c>
      <c r="B62" s="1343"/>
      <c r="C62" s="1343"/>
      <c r="D62" s="1343"/>
      <c r="E62" s="2258"/>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AEA08-5CDC-4248-0B68-60FB1A5FBC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83" t="s">
        <v>485</v>
      </c>
      <c r="W38" s="2262" t="s">
        <v>431</v>
      </c>
      <c r="X38" s="2263"/>
      <c r="Y38" s="2262" t="s">
        <v>432</v>
      </c>
      <c r="Z38" s="2269"/>
      <c r="AA38" s="2263"/>
      <c r="AB38" s="2278"/>
      <c r="AC38" s="1483" t="s">
        <v>485</v>
      </c>
      <c r="AD38" s="2262" t="s">
        <v>431</v>
      </c>
      <c r="AE38" s="2263"/>
      <c r="AF38" s="2262" t="s">
        <v>432</v>
      </c>
      <c r="AG38" s="2269"/>
      <c r="AH38" s="2263"/>
      <c r="AI38" s="2278"/>
      <c r="AJ38" s="2281"/>
      <c r="AK38" s="2127"/>
      <c r="AQ38" s="1155">
        <v>34</v>
      </c>
    </row>
    <row customHeight="1" ht="90.3">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83" t="s">
        <v>514</v>
      </c>
      <c r="W39" s="1222" t="s">
        <v>515</v>
      </c>
      <c r="X39" s="1222" t="s">
        <v>490</v>
      </c>
      <c r="Y39" s="1489" t="s">
        <v>442</v>
      </c>
      <c r="Z39" s="2270" t="s">
        <v>443</v>
      </c>
      <c r="AA39" s="2271"/>
      <c r="AB39" s="2279"/>
      <c r="AC39" s="1483" t="s">
        <v>514</v>
      </c>
      <c r="AD39" s="1222" t="s">
        <v>515</v>
      </c>
      <c r="AE39" s="1222" t="s">
        <v>490</v>
      </c>
      <c r="AF39" s="1489" t="s">
        <v>442</v>
      </c>
      <c r="AG39" s="2270" t="s">
        <v>443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262</v>
      </c>
      <c r="B42" s="1363" t="s">
        <v>263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262</v>
      </c>
      <c r="B43" s="1363" t="s">
        <v>263</v>
      </c>
      <c r="C43" s="1363" t="s">
        <v>264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513</v>
      </c>
      <c r="AM43" s="500"/>
      <c r="AN43" s="500" t="str">
        <f>IF(T43="","",T43)</f>
        <v>Наименование централизованной системы водоотведения</v>
      </c>
      <c r="AO43" s="500"/>
      <c r="AP43" s="500"/>
      <c r="AQ43" s="1155">
        <v>23</v>
      </c>
    </row>
    <row customHeight="1" ht="24">
      <c r="A44" s="1363" t="s">
        <v>262</v>
      </c>
      <c r="B44" s="1363" t="s">
        <v>263</v>
      </c>
      <c r="C44" s="1363" t="s">
        <v>264</v>
      </c>
      <c r="D44" s="1363" t="s">
        <v>516</v>
      </c>
      <c r="E44" s="2259"/>
      <c r="F44" s="2259"/>
      <c r="G44" s="2259"/>
      <c r="H44" s="2259"/>
      <c r="I44" s="2256" t="str">
        <f>S43&amp;".1"</f>
        <v>...1</v>
      </c>
      <c r="J44" s="1363"/>
      <c r="K44" s="1363"/>
      <c r="L44" s="1364"/>
      <c r="P44" s="2257">
        <v>1</v>
      </c>
      <c r="Q44" s="1481"/>
      <c r="R44" s="356"/>
      <c r="S44" s="1493"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262</v>
      </c>
      <c r="B45" s="1363" t="s">
        <v>263</v>
      </c>
      <c r="C45" s="1363" t="s">
        <v>264</v>
      </c>
      <c r="D45" s="1363" t="s">
        <v>516</v>
      </c>
      <c r="E45" s="2259"/>
      <c r="F45" s="2259"/>
      <c r="G45" s="2259"/>
      <c r="H45" s="2259"/>
      <c r="I45" s="2286"/>
      <c r="J45" s="2256" t="str">
        <f>I44&amp;".1"</f>
        <v>...1.1</v>
      </c>
      <c r="K45" s="1363"/>
      <c r="L45" s="1364" t="s">
        <v>402</v>
      </c>
      <c r="P45" s="2257"/>
      <c r="Q45" s="2257">
        <v>1</v>
      </c>
      <c r="R45" s="357"/>
      <c r="S45" s="1493"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262</v>
      </c>
      <c r="B46" s="1363" t="s">
        <v>263</v>
      </c>
      <c r="C46" s="1363" t="s">
        <v>264</v>
      </c>
      <c r="D46" s="1363" t="s">
        <v>516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262</v>
      </c>
      <c r="B47" s="1363" t="s">
        <v>263</v>
      </c>
      <c r="C47" s="1363" t="s">
        <v>264</v>
      </c>
      <c r="D47" s="1363" t="s">
        <v>516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262</v>
      </c>
      <c r="B48" s="1363" t="s">
        <v>263</v>
      </c>
      <c r="C48" s="1363" t="s">
        <v>264</v>
      </c>
      <c r="D48" s="1363" t="s">
        <v>516</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262</v>
      </c>
      <c r="B49" s="1363" t="s">
        <v>263</v>
      </c>
      <c r="C49" s="1363" t="s">
        <v>264</v>
      </c>
      <c r="D49" s="1363" t="s">
        <v>516</v>
      </c>
      <c r="E49" s="2259"/>
      <c r="F49" s="2259"/>
      <c r="G49" s="2259"/>
      <c r="H49" s="2259"/>
      <c r="I49" s="2256"/>
      <c r="J49" s="1363"/>
      <c r="K49" s="1363"/>
      <c r="L49" s="1364"/>
      <c r="P49" s="2257"/>
      <c r="Q49" s="1481"/>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262</v>
      </c>
      <c r="B50" s="1363" t="s">
        <v>263</v>
      </c>
      <c r="C50" s="1363" t="s">
        <v>264</v>
      </c>
      <c r="D50" s="1363" t="s">
        <v>516</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262</v>
      </c>
      <c r="B51" s="1343" t="s">
        <v>263</v>
      </c>
      <c r="C51" s="1314"/>
      <c r="D51" s="1314"/>
      <c r="E51" s="2259"/>
      <c r="F51" s="2258"/>
      <c r="G51" s="1314"/>
      <c r="H51" s="1314"/>
      <c r="I51" s="1314"/>
      <c r="J51" s="1314"/>
      <c r="K51" s="1314"/>
      <c r="L51" s="1494"/>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262</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92F2D-CFC4-7CF5-FA98-FE041D08EC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83" t="s">
        <v>485</v>
      </c>
      <c r="W38" s="2262" t="s">
        <v>431</v>
      </c>
      <c r="X38" s="2263"/>
      <c r="Y38" s="2262" t="s">
        <v>432</v>
      </c>
      <c r="Z38" s="2269"/>
      <c r="AA38" s="2263"/>
      <c r="AB38" s="2278"/>
      <c r="AC38" s="1483" t="s">
        <v>485</v>
      </c>
      <c r="AD38" s="2262" t="s">
        <v>431</v>
      </c>
      <c r="AE38" s="2263"/>
      <c r="AF38" s="2262" t="s">
        <v>432</v>
      </c>
      <c r="AG38" s="2269"/>
      <c r="AH38" s="2263"/>
      <c r="AI38" s="2278"/>
      <c r="AJ38" s="2281"/>
      <c r="AK38" s="2127"/>
      <c r="AQ38" s="1155">
        <v>34</v>
      </c>
    </row>
    <row customHeight="1" ht="90.3">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83" t="s">
        <v>514</v>
      </c>
      <c r="W39" s="1222" t="s">
        <v>515</v>
      </c>
      <c r="X39" s="1222" t="s">
        <v>490</v>
      </c>
      <c r="Y39" s="1489" t="s">
        <v>442</v>
      </c>
      <c r="Z39" s="2270" t="s">
        <v>443</v>
      </c>
      <c r="AA39" s="2271"/>
      <c r="AB39" s="2279"/>
      <c r="AC39" s="1483" t="s">
        <v>514</v>
      </c>
      <c r="AD39" s="1222" t="s">
        <v>515</v>
      </c>
      <c r="AE39" s="1222" t="s">
        <v>490</v>
      </c>
      <c r="AF39" s="1489" t="s">
        <v>442</v>
      </c>
      <c r="AG39" s="2270" t="s">
        <v>443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513</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517</v>
      </c>
      <c r="E44" s="2259"/>
      <c r="F44" s="2259"/>
      <c r="G44" s="2259"/>
      <c r="H44" s="2259"/>
      <c r="I44" s="2256" t="str">
        <f>S43&amp;".1"</f>
        <v>...1</v>
      </c>
      <c r="J44" s="1363"/>
      <c r="K44" s="1363"/>
      <c r="L44" s="1364"/>
      <c r="P44" s="2257">
        <v>1</v>
      </c>
      <c r="Q44" s="1481"/>
      <c r="R44" s="356"/>
      <c r="S44" s="1493"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517</v>
      </c>
      <c r="E45" s="2259"/>
      <c r="F45" s="2259"/>
      <c r="G45" s="2259"/>
      <c r="H45" s="2259"/>
      <c r="I45" s="2286"/>
      <c r="J45" s="2256" t="str">
        <f>I44&amp;".1"</f>
        <v>...1.1</v>
      </c>
      <c r="K45" s="1363"/>
      <c r="L45" s="1364" t="s">
        <v>402</v>
      </c>
      <c r="P45" s="2257"/>
      <c r="Q45" s="2257">
        <v>1</v>
      </c>
      <c r="R45" s="357"/>
      <c r="S45" s="1493"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267</v>
      </c>
      <c r="B46" s="1363" t="s">
        <v>268</v>
      </c>
      <c r="C46" s="1363" t="s">
        <v>269</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267</v>
      </c>
      <c r="B48" s="1363" t="s">
        <v>268</v>
      </c>
      <c r="C48" s="1363" t="s">
        <v>269</v>
      </c>
      <c r="D48" s="1363" t="s">
        <v>517</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517</v>
      </c>
      <c r="E49" s="2259"/>
      <c r="F49" s="2259"/>
      <c r="G49" s="2259"/>
      <c r="H49" s="2259"/>
      <c r="I49" s="2256"/>
      <c r="J49" s="1363"/>
      <c r="K49" s="1363"/>
      <c r="L49" s="1364"/>
      <c r="P49" s="2257"/>
      <c r="Q49" s="1481"/>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517</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B7FE6-316B-3DF3-A238-A9D7B66935B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465</v>
      </c>
      <c r="AH24" s="1507" t="s">
        <v>465</v>
      </c>
      <c r="AK24" s="1507" t="s">
        <v>502</v>
      </c>
      <c r="AL24" s="1507" t="s">
        <v>465</v>
      </c>
      <c r="AP24" s="1507" t="s">
        <v>465</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297</v>
      </c>
      <c r="BI40" s="1155">
        <v>14</v>
      </c>
    </row>
    <row customHeight="1" ht="14.699999999999998">
      <c r="Q41" s="291"/>
      <c r="R41" s="376"/>
      <c r="S41" s="2273" t="s">
        <v>86</v>
      </c>
      <c r="T41" s="2209" t="s">
        <v>503</v>
      </c>
      <c r="U41" s="301"/>
      <c r="V41" s="2274" t="s">
        <v>425</v>
      </c>
      <c r="W41" s="2275"/>
      <c r="X41" s="2275"/>
      <c r="Y41" s="2275"/>
      <c r="Z41" s="2275"/>
      <c r="AA41" s="2275"/>
      <c r="AB41" s="2276"/>
      <c r="AC41" s="2277" t="s">
        <v>426</v>
      </c>
      <c r="AD41" s="2328" t="s">
        <v>520</v>
      </c>
      <c r="AE41" s="2291"/>
      <c r="AF41" s="2291"/>
      <c r="AG41" s="2329"/>
      <c r="AH41" s="2328" t="s">
        <v>521</v>
      </c>
      <c r="AI41" s="2291"/>
      <c r="AJ41" s="2291"/>
      <c r="AK41" s="2329"/>
      <c r="AL41" s="2328" t="s">
        <v>522</v>
      </c>
      <c r="AM41" s="2291"/>
      <c r="AN41" s="2291"/>
      <c r="AO41" s="2329"/>
      <c r="AP41" s="2328" t="s">
        <v>507</v>
      </c>
      <c r="AQ41" s="2291"/>
      <c r="AR41" s="2291"/>
      <c r="AS41" s="2329"/>
      <c r="AT41" s="2274" t="s">
        <v>425</v>
      </c>
      <c r="AU41" s="2275"/>
      <c r="AV41" s="2275"/>
      <c r="AW41" s="2275"/>
      <c r="AX41" s="2275"/>
      <c r="AY41" s="2275"/>
      <c r="AZ41" s="2276"/>
      <c r="BA41" s="2277" t="s">
        <v>426</v>
      </c>
      <c r="BB41" s="2280" t="s">
        <v>428</v>
      </c>
      <c r="BC41" s="2127"/>
      <c r="BI41" s="1155">
        <v>14</v>
      </c>
    </row>
    <row customHeight="1" ht="35.699999999999996">
      <c r="Q42" s="291"/>
      <c r="R42" s="376"/>
      <c r="S42" s="2273"/>
      <c r="T42" s="2209"/>
      <c r="U42" s="1031"/>
      <c r="V42" s="2192" t="s">
        <v>508</v>
      </c>
      <c r="W42" s="2193"/>
      <c r="X42" s="2192" t="s">
        <v>509</v>
      </c>
      <c r="Y42" s="2193"/>
      <c r="Z42" s="2294" t="s">
        <v>510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510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433</v>
      </c>
      <c r="F44" s="1364" t="s">
        <v>434</v>
      </c>
      <c r="G44" s="1364" t="s">
        <v>435</v>
      </c>
      <c r="H44" s="1364" t="s">
        <v>436</v>
      </c>
      <c r="I44" s="1364" t="s">
        <v>437</v>
      </c>
      <c r="J44" s="1364" t="s">
        <v>438</v>
      </c>
      <c r="K44" s="1364" t="s">
        <v>439</v>
      </c>
      <c r="L44" s="1364" t="s">
        <v>414</v>
      </c>
      <c r="Q44" s="291"/>
      <c r="R44" s="376"/>
      <c r="S44" s="2273"/>
      <c r="T44" s="2209"/>
      <c r="U44" s="302"/>
      <c r="V44" s="1479" t="s">
        <v>474</v>
      </c>
      <c r="W44" s="1479" t="s">
        <v>475</v>
      </c>
      <c r="X44" s="1479" t="s">
        <v>474</v>
      </c>
      <c r="Y44" s="1479" t="s">
        <v>475</v>
      </c>
      <c r="Z44" s="1489" t="s">
        <v>442</v>
      </c>
      <c r="AA44" s="2270" t="s">
        <v>443</v>
      </c>
      <c r="AB44" s="2271"/>
      <c r="AC44" s="2279"/>
      <c r="AD44" s="2333"/>
      <c r="AE44" s="2334"/>
      <c r="AF44" s="2334"/>
      <c r="AG44" s="2335"/>
      <c r="AH44" s="2333"/>
      <c r="AI44" s="2334"/>
      <c r="AJ44" s="2334"/>
      <c r="AK44" s="2335"/>
      <c r="AL44" s="2333"/>
      <c r="AM44" s="2334"/>
      <c r="AN44" s="2334"/>
      <c r="AO44" s="2335"/>
      <c r="AP44" s="2333"/>
      <c r="AQ44" s="2334"/>
      <c r="AR44" s="2334"/>
      <c r="AS44" s="2335"/>
      <c r="AT44" s="1479" t="s">
        <v>474</v>
      </c>
      <c r="AU44" s="1479" t="s">
        <v>475</v>
      </c>
      <c r="AV44" s="1479" t="s">
        <v>474</v>
      </c>
      <c r="AW44" s="1479" t="s">
        <v>475</v>
      </c>
      <c r="AX44" s="1489" t="s">
        <v>442</v>
      </c>
      <c r="AY44" s="2270" t="s">
        <v>443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394</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513</v>
      </c>
      <c r="BE48" s="500"/>
      <c r="BF48" s="500" t="str">
        <f>IF(T48="","",T48)</f>
        <v>Наименование централизованной системы водоотведения</v>
      </c>
      <c r="BG48" s="500"/>
      <c r="BH48" s="500"/>
      <c r="BI48" s="1155">
        <v>34</v>
      </c>
    </row>
    <row s="1642" customFormat="1" customHeight="1" ht="0">
      <c r="A49" s="1343" t="s">
        <v>272</v>
      </c>
      <c r="B49" s="1343" t="s">
        <v>273</v>
      </c>
      <c r="C49" s="1343" t="s">
        <v>274</v>
      </c>
      <c r="D49" s="1343" t="s">
        <v>525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398</v>
      </c>
      <c r="BE49" s="500"/>
      <c r="BF49" s="500" t="str">
        <f>IF(T49="","",T49)</f>
        <v/>
      </c>
      <c r="BG49" s="500"/>
      <c r="BH49" s="500"/>
      <c r="BI49" s="511">
        <v>0</v>
      </c>
    </row>
    <row s="1642" customFormat="1" customHeight="1" ht="0">
      <c r="A50" s="1343" t="s">
        <v>272</v>
      </c>
      <c r="B50" s="1343" t="s">
        <v>273</v>
      </c>
      <c r="C50" s="1343" t="s">
        <v>274</v>
      </c>
      <c r="D50" s="1343" t="s">
        <v>525</v>
      </c>
      <c r="E50" s="2259"/>
      <c r="F50" s="2259"/>
      <c r="G50" s="2259"/>
      <c r="H50" s="2259"/>
      <c r="I50" s="2256" t="str">
        <f>S49&amp;".1"</f>
        <v>.1</v>
      </c>
      <c r="J50" s="1343"/>
      <c r="K50" s="1343"/>
      <c r="L50" s="1346" t="s">
        <v>399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525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525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498</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525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525</v>
      </c>
      <c r="E57" s="2259"/>
      <c r="F57" s="2259"/>
      <c r="G57" s="2259"/>
      <c r="H57" s="2259"/>
      <c r="I57" s="2286"/>
      <c r="J57" s="2256"/>
      <c r="K57" s="1363"/>
      <c r="L57" s="1364"/>
      <c r="P57" s="2257"/>
      <c r="Q57" s="2257"/>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525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525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A62F9-F648-F599-0375-DDBE6DA7CAD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городской округ "Долинский"(64712000)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54D73-DE84-DEF4-D5A8-A8DF2C7C31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414</v>
      </c>
      <c r="P20" s="1362"/>
      <c r="Q20" s="1442"/>
      <c r="R20" s="1442"/>
      <c r="S20" s="729"/>
      <c r="T20" s="1160" t="s">
        <v>415</v>
      </c>
      <c r="W20" s="1366"/>
      <c r="X20" s="1366"/>
      <c r="Y20" s="1366"/>
      <c r="Z20" s="1366"/>
      <c r="AA20" s="1366"/>
      <c r="AB20" s="1366"/>
      <c r="AD20" s="186" t="s">
        <v>416</v>
      </c>
      <c r="AF20" s="186" t="s">
        <v>417</v>
      </c>
      <c r="AG20" s="1160" t="s">
        <v>415</v>
      </c>
      <c r="AH20" s="1366"/>
      <c r="AI20" s="1366"/>
      <c r="AJ20" s="1366"/>
      <c r="AK20" s="1366"/>
      <c r="AL20" s="1366"/>
      <c r="AO20" s="186" t="s">
        <v>418</v>
      </c>
      <c r="AQ20" s="186" t="s">
        <v>417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423</v>
      </c>
      <c r="AG34" s="326"/>
      <c r="AH34" s="1635"/>
      <c r="AI34" s="1635"/>
      <c r="AJ34" s="1635"/>
      <c r="AK34" s="1635"/>
      <c r="AL34" s="1635"/>
      <c r="AM34" s="326"/>
      <c r="AN34" s="326"/>
      <c r="AO34" s="326"/>
      <c r="AP34" s="326"/>
      <c r="AQ34" s="278" t="s">
        <v>423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297</v>
      </c>
      <c r="AY36" s="1155">
        <v>14</v>
      </c>
    </row>
    <row customHeight="1" ht="14.699999999999998">
      <c r="Q37" s="376"/>
      <c r="R37" s="376"/>
      <c r="S37" s="2273" t="s">
        <v>86</v>
      </c>
      <c r="T37" s="2209" t="s">
        <v>424</v>
      </c>
      <c r="U37" s="301"/>
      <c r="V37" s="2274" t="s">
        <v>425</v>
      </c>
      <c r="W37" s="2291"/>
      <c r="X37" s="2291"/>
      <c r="Y37" s="2291"/>
      <c r="Z37" s="2291"/>
      <c r="AA37" s="2291"/>
      <c r="AB37" s="2291"/>
      <c r="AC37" s="2275"/>
      <c r="AD37" s="2275"/>
      <c r="AE37" s="2276"/>
      <c r="AF37" s="2277" t="s">
        <v>426</v>
      </c>
      <c r="AG37" s="2274" t="s">
        <v>425</v>
      </c>
      <c r="AH37" s="2275"/>
      <c r="AI37" s="2275"/>
      <c r="AJ37" s="2275"/>
      <c r="AK37" s="2275"/>
      <c r="AL37" s="2275"/>
      <c r="AM37" s="2275"/>
      <c r="AN37" s="2275"/>
      <c r="AO37" s="2275"/>
      <c r="AP37" s="2276"/>
      <c r="AQ37" s="2277" t="s">
        <v>427</v>
      </c>
      <c r="AR37" s="2280" t="s">
        <v>428</v>
      </c>
      <c r="AS37" s="2127"/>
      <c r="AY37" s="1155">
        <v>14</v>
      </c>
    </row>
    <row customHeight="1" ht="19.95">
      <c r="Q38" s="376"/>
      <c r="R38" s="376"/>
      <c r="S38" s="2273"/>
      <c r="T38" s="2209"/>
      <c r="U38" s="1031"/>
      <c r="V38" s="2366" t="s">
        <v>528</v>
      </c>
      <c r="W38" s="2365" t="s">
        <v>529</v>
      </c>
      <c r="X38" s="2365"/>
      <c r="Y38" s="2365"/>
      <c r="Z38" s="2365" t="s">
        <v>530</v>
      </c>
      <c r="AA38" s="2365"/>
      <c r="AB38" s="2365"/>
      <c r="AC38" s="2294" t="s">
        <v>432</v>
      </c>
      <c r="AD38" s="2313"/>
      <c r="AE38" s="2314"/>
      <c r="AF38" s="2278"/>
      <c r="AG38" s="2366" t="s">
        <v>528</v>
      </c>
      <c r="AH38" s="2365" t="s">
        <v>529</v>
      </c>
      <c r="AI38" s="2365"/>
      <c r="AJ38" s="2365"/>
      <c r="AK38" s="2365" t="s">
        <v>530</v>
      </c>
      <c r="AL38" s="2365"/>
      <c r="AM38" s="2365"/>
      <c r="AN38" s="2294" t="s">
        <v>432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531</v>
      </c>
      <c r="X39" s="2365" t="s">
        <v>532</v>
      </c>
      <c r="Y39" s="2365"/>
      <c r="Z39" s="2365" t="s">
        <v>533</v>
      </c>
      <c r="AA39" s="2365" t="s">
        <v>532</v>
      </c>
      <c r="AB39" s="2365"/>
      <c r="AC39" s="2295"/>
      <c r="AD39" s="2315"/>
      <c r="AE39" s="2316"/>
      <c r="AF39" s="2278"/>
      <c r="AG39" s="2366"/>
      <c r="AH39" s="2365" t="s">
        <v>531</v>
      </c>
      <c r="AI39" s="2365" t="s">
        <v>532</v>
      </c>
      <c r="AJ39" s="2365"/>
      <c r="AK39" s="2365" t="s">
        <v>533</v>
      </c>
      <c r="AL39" s="2365" t="s">
        <v>532</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433</v>
      </c>
      <c r="F40" s="1364" t="s">
        <v>434</v>
      </c>
      <c r="G40" s="1364" t="s">
        <v>435</v>
      </c>
      <c r="H40" s="1364"/>
      <c r="I40" s="1364" t="s">
        <v>486</v>
      </c>
      <c r="J40" s="1364" t="s">
        <v>438</v>
      </c>
      <c r="K40" s="1364" t="s">
        <v>487</v>
      </c>
      <c r="L40" s="1364" t="s">
        <v>414</v>
      </c>
      <c r="Q40" s="376"/>
      <c r="R40" s="376"/>
      <c r="S40" s="2273"/>
      <c r="T40" s="2209"/>
      <c r="U40" s="302"/>
      <c r="V40" s="2366"/>
      <c r="W40" s="2365"/>
      <c r="X40" s="1983" t="s">
        <v>534</v>
      </c>
      <c r="Y40" s="1983" t="s">
        <v>535</v>
      </c>
      <c r="Z40" s="2365"/>
      <c r="AA40" s="1983" t="s">
        <v>536</v>
      </c>
      <c r="AB40" s="1983" t="s">
        <v>537</v>
      </c>
      <c r="AC40" s="1489" t="s">
        <v>442</v>
      </c>
      <c r="AD40" s="2270" t="s">
        <v>443</v>
      </c>
      <c r="AE40" s="2271"/>
      <c r="AF40" s="2279"/>
      <c r="AG40" s="2366"/>
      <c r="AH40" s="2365"/>
      <c r="AI40" s="1983" t="s">
        <v>534</v>
      </c>
      <c r="AJ40" s="1983" t="s">
        <v>535</v>
      </c>
      <c r="AK40" s="2365"/>
      <c r="AL40" s="1983" t="s">
        <v>536</v>
      </c>
      <c r="AM40" s="1983" t="s">
        <v>537</v>
      </c>
      <c r="AN40" s="1489" t="s">
        <v>442</v>
      </c>
      <c r="AO40" s="2270" t="s">
        <v>443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247</v>
      </c>
      <c r="B43" s="1363" t="s">
        <v>248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394</v>
      </c>
      <c r="AU43" s="500"/>
      <c r="AV43" s="500" t="str">
        <f>IF(T43="","",T43)</f>
        <v>Территория действия тарифа</v>
      </c>
      <c r="AW43" s="500"/>
      <c r="AX43" s="500"/>
      <c r="AY43" s="1155">
        <v>23</v>
      </c>
    </row>
    <row customHeight="1" ht="24">
      <c r="A44" s="1363" t="s">
        <v>247</v>
      </c>
      <c r="B44" s="1363" t="s">
        <v>248</v>
      </c>
      <c r="C44" s="1363" t="s">
        <v>249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527</v>
      </c>
      <c r="AU44" s="500"/>
      <c r="AV44" s="500" t="str">
        <f>IF(T44="","",T44)</f>
        <v>Наименование централизованной системы горячего водоснабжения</v>
      </c>
      <c r="AW44" s="500"/>
      <c r="AX44" s="500"/>
      <c r="AY44" s="1155">
        <v>23</v>
      </c>
    </row>
    <row customHeight="1" ht="24">
      <c r="A45" s="1363" t="s">
        <v>247</v>
      </c>
      <c r="B45" s="1363" t="s">
        <v>248</v>
      </c>
      <c r="C45" s="1363" t="s">
        <v>249</v>
      </c>
      <c r="D45" s="1363" t="s">
        <v>538</v>
      </c>
      <c r="E45" s="2259"/>
      <c r="F45" s="2259"/>
      <c r="G45" s="2259"/>
      <c r="H45" s="2259"/>
      <c r="I45" s="2256" t="str">
        <f>S44&amp;".1"</f>
        <v>...1</v>
      </c>
      <c r="J45" s="1363"/>
      <c r="K45" s="1363"/>
      <c r="L45" s="1364"/>
      <c r="P45" s="2257">
        <v>1</v>
      </c>
      <c r="Q45" s="1481"/>
      <c r="R45" s="356"/>
      <c r="S45" s="1493" t="str">
        <f>$I45</f>
        <v>...1</v>
      </c>
      <c r="T45" s="285" t="s">
        <v>479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480</v>
      </c>
      <c r="AU45" s="500"/>
      <c r="AV45" s="500" t="str">
        <f>IF(T45="","",T45)</f>
        <v>Наименование признака дифференциации</v>
      </c>
      <c r="AW45" s="500"/>
      <c r="AX45" s="500"/>
      <c r="AY45" s="1155">
        <v>23</v>
      </c>
    </row>
    <row customHeight="1" ht="24">
      <c r="A46" s="1363" t="s">
        <v>247</v>
      </c>
      <c r="B46" s="1363" t="s">
        <v>248</v>
      </c>
      <c r="C46" s="1363" t="s">
        <v>249</v>
      </c>
      <c r="D46" s="1363" t="s">
        <v>538</v>
      </c>
      <c r="E46" s="2259"/>
      <c r="F46" s="2259"/>
      <c r="G46" s="2259"/>
      <c r="H46" s="2259"/>
      <c r="I46" s="2286"/>
      <c r="J46" s="2256" t="str">
        <f>I45&amp;".1"</f>
        <v>...1.1</v>
      </c>
      <c r="K46" s="1363"/>
      <c r="L46" s="1364" t="s">
        <v>402</v>
      </c>
      <c r="P46" s="2257"/>
      <c r="Q46" s="2257">
        <v>1</v>
      </c>
      <c r="R46" s="357"/>
      <c r="S46" s="1493" t="str">
        <f>$J46</f>
        <v>...1.1</v>
      </c>
      <c r="T46" s="286" t="s">
        <v>403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481</v>
      </c>
      <c r="AU46" s="500"/>
      <c r="AV46" s="500" t="str">
        <f>IF(T46="","",T46)</f>
        <v>Группа потребителей</v>
      </c>
      <c r="AW46" s="500"/>
      <c r="AX46" s="500"/>
      <c r="AY46" s="1155">
        <v>23</v>
      </c>
    </row>
    <row customHeight="1" ht="24">
      <c r="A47" s="1363" t="s">
        <v>247</v>
      </c>
      <c r="B47" s="1363" t="s">
        <v>248</v>
      </c>
      <c r="C47" s="1363" t="s">
        <v>249</v>
      </c>
      <c r="D47" s="1363" t="s">
        <v>538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247</v>
      </c>
      <c r="B48" s="1363" t="s">
        <v>248</v>
      </c>
      <c r="C48" s="1363" t="s">
        <v>249</v>
      </c>
      <c r="D48" s="1363" t="s">
        <v>538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247</v>
      </c>
      <c r="B49" s="1363" t="s">
        <v>248</v>
      </c>
      <c r="C49" s="1363" t="s">
        <v>249</v>
      </c>
      <c r="D49" s="1363" t="s">
        <v>538</v>
      </c>
      <c r="E49" s="2259"/>
      <c r="F49" s="2259"/>
      <c r="G49" s="2259"/>
      <c r="H49" s="2259"/>
      <c r="I49" s="2286"/>
      <c r="J49" s="2256"/>
      <c r="K49" s="1363"/>
      <c r="L49" s="1364"/>
      <c r="P49" s="2257"/>
      <c r="Q49" s="2257"/>
      <c r="R49" s="356"/>
      <c r="S49" s="1278"/>
      <c r="T49" s="287" t="s">
        <v>482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483</v>
      </c>
      <c r="AU49" s="500"/>
      <c r="AV49" s="500" t="str">
        <f>IF(T49="","",T49)</f>
        <v>Добавить значение признака дифференциации</v>
      </c>
      <c r="AW49" s="500"/>
      <c r="AX49" s="500"/>
      <c r="AY49" s="1155">
        <v>20</v>
      </c>
    </row>
    <row customHeight="1" ht="22.049999999999997">
      <c r="A50" s="1363" t="s">
        <v>247</v>
      </c>
      <c r="B50" s="1363" t="s">
        <v>248</v>
      </c>
      <c r="C50" s="1363" t="s">
        <v>249</v>
      </c>
      <c r="D50" s="1363" t="s">
        <v>538</v>
      </c>
      <c r="E50" s="2259"/>
      <c r="F50" s="2259"/>
      <c r="G50" s="2259"/>
      <c r="H50" s="2259"/>
      <c r="I50" s="2256"/>
      <c r="J50" s="1363"/>
      <c r="K50" s="1363"/>
      <c r="L50" s="1364"/>
      <c r="P50" s="2257"/>
      <c r="Q50" s="1481"/>
      <c r="R50" s="356"/>
      <c r="S50" s="1278"/>
      <c r="T50" s="365" t="s">
        <v>408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247</v>
      </c>
      <c r="B51" s="1363" t="s">
        <v>248</v>
      </c>
      <c r="C51" s="1363" t="s">
        <v>249</v>
      </c>
      <c r="D51" s="1363" t="s">
        <v>538</v>
      </c>
      <c r="E51" s="2259"/>
      <c r="F51" s="2259"/>
      <c r="G51" s="2259"/>
      <c r="H51" s="2258"/>
      <c r="I51" s="1363"/>
      <c r="J51" s="1363"/>
      <c r="K51" s="1363"/>
      <c r="L51" s="1364"/>
      <c r="M51" s="1365"/>
      <c r="N51" s="1365"/>
      <c r="O51" s="537"/>
      <c r="P51" s="360"/>
      <c r="Q51" s="375"/>
      <c r="R51" s="355"/>
      <c r="S51" s="1278"/>
      <c r="T51" s="372" t="s">
        <v>484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247</v>
      </c>
      <c r="B52" s="1343" t="s">
        <v>248</v>
      </c>
      <c r="C52" s="1314"/>
      <c r="D52" s="1314"/>
      <c r="E52" s="2259"/>
      <c r="F52" s="2258"/>
      <c r="G52" s="1314"/>
      <c r="H52" s="1314"/>
      <c r="I52" s="1314"/>
      <c r="J52" s="1314"/>
      <c r="K52" s="1314"/>
      <c r="L52" s="1494"/>
      <c r="M52" s="1321"/>
      <c r="N52" s="132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247</v>
      </c>
      <c r="B53" s="1343"/>
      <c r="C53" s="1343"/>
      <c r="D53" s="1343"/>
      <c r="E53" s="2258"/>
      <c r="F53" s="1343"/>
      <c r="G53" s="1343"/>
      <c r="H53" s="1343"/>
      <c r="I53" s="1343"/>
      <c r="J53" s="1343"/>
      <c r="K53" s="1343"/>
      <c r="L53" s="1346"/>
      <c r="M53" s="1321"/>
      <c r="N53" s="1321"/>
      <c r="O53" s="518"/>
      <c r="P53" s="380"/>
      <c r="Q53" s="1344"/>
      <c r="R53" s="380"/>
      <c r="S53" s="1322"/>
      <c r="T53" s="1325" t="s">
        <v>412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724F9-F208-E2E8-862C-AF4053528A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414</v>
      </c>
      <c r="P20" s="1362"/>
      <c r="Q20" s="1442"/>
      <c r="R20" s="1442"/>
      <c r="S20" s="729"/>
      <c r="T20" s="1160" t="s">
        <v>415</v>
      </c>
      <c r="W20" s="1366"/>
      <c r="X20" s="1366"/>
      <c r="Y20" s="1366"/>
      <c r="Z20" s="1366"/>
      <c r="AA20" s="1366"/>
      <c r="AD20" s="186" t="s">
        <v>416</v>
      </c>
      <c r="AF20" s="186" t="s">
        <v>417</v>
      </c>
      <c r="AG20" s="1160" t="s">
        <v>415</v>
      </c>
      <c r="AH20" s="1366"/>
      <c r="AI20" s="1366"/>
      <c r="AJ20" s="1366"/>
      <c r="AK20" s="1366"/>
      <c r="AL20" s="1366"/>
      <c r="AO20" s="186" t="s">
        <v>418</v>
      </c>
      <c r="AQ20" s="186" t="s">
        <v>417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423</v>
      </c>
      <c r="AG34" s="326"/>
      <c r="AH34" s="1635"/>
      <c r="AI34" s="1635"/>
      <c r="AJ34" s="1635"/>
      <c r="AK34" s="1635"/>
      <c r="AL34" s="1635"/>
      <c r="AM34" s="326"/>
      <c r="AN34" s="326"/>
      <c r="AO34" s="326"/>
      <c r="AP34" s="326"/>
      <c r="AQ34" s="278" t="s">
        <v>423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297</v>
      </c>
      <c r="AY36" s="1155">
        <v>14</v>
      </c>
    </row>
    <row customHeight="1" ht="14.699999999999998">
      <c r="Q37" s="376"/>
      <c r="R37" s="376"/>
      <c r="S37" s="2273" t="s">
        <v>86</v>
      </c>
      <c r="T37" s="2209" t="s">
        <v>424</v>
      </c>
      <c r="U37" s="301"/>
      <c r="V37" s="2274" t="s">
        <v>425</v>
      </c>
      <c r="W37" s="2275"/>
      <c r="X37" s="2275"/>
      <c r="Y37" s="2275"/>
      <c r="Z37" s="2275"/>
      <c r="AA37" s="2275"/>
      <c r="AB37" s="2275"/>
      <c r="AC37" s="2275"/>
      <c r="AD37" s="2275"/>
      <c r="AE37" s="2276"/>
      <c r="AF37" s="2277" t="s">
        <v>426</v>
      </c>
      <c r="AG37" s="2274" t="s">
        <v>425</v>
      </c>
      <c r="AH37" s="2275"/>
      <c r="AI37" s="2275"/>
      <c r="AJ37" s="2275"/>
      <c r="AK37" s="2275"/>
      <c r="AL37" s="2275"/>
      <c r="AM37" s="2275"/>
      <c r="AN37" s="2275"/>
      <c r="AO37" s="2275"/>
      <c r="AP37" s="2276"/>
      <c r="AQ37" s="2277" t="s">
        <v>427</v>
      </c>
      <c r="AR37" s="2280" t="s">
        <v>428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528</v>
      </c>
      <c r="W38" s="2365" t="s">
        <v>529</v>
      </c>
      <c r="X38" s="2365"/>
      <c r="Y38" s="2365"/>
      <c r="Z38" s="2365" t="s">
        <v>530</v>
      </c>
      <c r="AA38" s="2365"/>
      <c r="AB38" s="2365"/>
      <c r="AC38" s="2294" t="s">
        <v>432</v>
      </c>
      <c r="AD38" s="2313"/>
      <c r="AE38" s="2314"/>
      <c r="AF38" s="2278"/>
      <c r="AG38" s="2366" t="s">
        <v>528</v>
      </c>
      <c r="AH38" s="2365" t="s">
        <v>529</v>
      </c>
      <c r="AI38" s="2365"/>
      <c r="AJ38" s="2365"/>
      <c r="AK38" s="2365" t="s">
        <v>530</v>
      </c>
      <c r="AL38" s="2365"/>
      <c r="AM38" s="2365"/>
      <c r="AN38" s="2294" t="s">
        <v>432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531</v>
      </c>
      <c r="X39" s="2365" t="s">
        <v>532</v>
      </c>
      <c r="Y39" s="2365"/>
      <c r="Z39" s="2365" t="s">
        <v>533</v>
      </c>
      <c r="AA39" s="2365" t="s">
        <v>532</v>
      </c>
      <c r="AB39" s="2365"/>
      <c r="AC39" s="2295"/>
      <c r="AD39" s="2315"/>
      <c r="AE39" s="2316"/>
      <c r="AF39" s="2278"/>
      <c r="AG39" s="2366"/>
      <c r="AH39" s="2365" t="s">
        <v>531</v>
      </c>
      <c r="AI39" s="2365" t="s">
        <v>532</v>
      </c>
      <c r="AJ39" s="2365"/>
      <c r="AK39" s="2365" t="s">
        <v>533</v>
      </c>
      <c r="AL39" s="2365" t="s">
        <v>532</v>
      </c>
      <c r="AM39" s="2365"/>
      <c r="AN39" s="2295"/>
      <c r="AO39" s="2315"/>
      <c r="AP39" s="2316"/>
      <c r="AQ39" s="2278"/>
      <c r="AR39" s="2281"/>
      <c r="AS39" s="2127"/>
      <c r="AY39" s="1155">
        <v>19</v>
      </c>
    </row>
    <row customHeight="1" ht="61.949999999999996">
      <c r="A40" s="1370"/>
      <c r="B40" s="1370" t="s">
        <v>134</v>
      </c>
      <c r="C40" s="1370" t="s">
        <v>135</v>
      </c>
      <c r="D40" s="1370" t="s">
        <v>136</v>
      </c>
      <c r="E40" s="1364" t="s">
        <v>433</v>
      </c>
      <c r="F40" s="1364" t="s">
        <v>434</v>
      </c>
      <c r="G40" s="1364" t="s">
        <v>435</v>
      </c>
      <c r="H40" s="1364"/>
      <c r="I40" s="1364" t="s">
        <v>486</v>
      </c>
      <c r="J40" s="1364" t="s">
        <v>438</v>
      </c>
      <c r="K40" s="1364" t="s">
        <v>487</v>
      </c>
      <c r="L40" s="1364" t="s">
        <v>414</v>
      </c>
      <c r="Q40" s="376"/>
      <c r="R40" s="376"/>
      <c r="S40" s="2273"/>
      <c r="T40" s="2209"/>
      <c r="U40" s="302"/>
      <c r="V40" s="2366"/>
      <c r="W40" s="2365"/>
      <c r="X40" s="1983" t="s">
        <v>534</v>
      </c>
      <c r="Y40" s="1983" t="s">
        <v>535</v>
      </c>
      <c r="Z40" s="2365"/>
      <c r="AA40" s="1983" t="s">
        <v>536</v>
      </c>
      <c r="AB40" s="1983" t="s">
        <v>537</v>
      </c>
      <c r="AC40" s="1489" t="s">
        <v>442</v>
      </c>
      <c r="AD40" s="2270" t="s">
        <v>443</v>
      </c>
      <c r="AE40" s="2271"/>
      <c r="AF40" s="2279"/>
      <c r="AG40" s="2366"/>
      <c r="AH40" s="2365"/>
      <c r="AI40" s="1983" t="s">
        <v>534</v>
      </c>
      <c r="AJ40" s="1983" t="s">
        <v>535</v>
      </c>
      <c r="AK40" s="2365"/>
      <c r="AL40" s="1983" t="s">
        <v>536</v>
      </c>
      <c r="AM40" s="1983" t="s">
        <v>537</v>
      </c>
      <c r="AN40" s="1489" t="s">
        <v>442</v>
      </c>
      <c r="AO40" s="2270" t="s">
        <v>443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394</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527</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539</v>
      </c>
      <c r="E45" s="2259"/>
      <c r="F45" s="2259"/>
      <c r="G45" s="2259"/>
      <c r="H45" s="2259"/>
      <c r="I45" s="2256" t="str">
        <f>S44&amp;".1"</f>
        <v>...1</v>
      </c>
      <c r="J45" s="1363"/>
      <c r="K45" s="1363"/>
      <c r="L45" s="1364"/>
      <c r="P45" s="2257">
        <v>1</v>
      </c>
      <c r="Q45" s="1481"/>
      <c r="R45" s="356"/>
      <c r="S45" s="1493" t="str">
        <f>$I45</f>
        <v>...1</v>
      </c>
      <c r="T45" s="285" t="s">
        <v>479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480</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539</v>
      </c>
      <c r="E46" s="2259"/>
      <c r="F46" s="2259"/>
      <c r="G46" s="2259"/>
      <c r="H46" s="2259"/>
      <c r="I46" s="2286"/>
      <c r="J46" s="2256" t="str">
        <f>I45&amp;".1"</f>
        <v>...1.1</v>
      </c>
      <c r="K46" s="1363"/>
      <c r="L46" s="1364" t="s">
        <v>402</v>
      </c>
      <c r="P46" s="2257"/>
      <c r="Q46" s="2257">
        <v>1</v>
      </c>
      <c r="R46" s="357"/>
      <c r="S46" s="1493" t="str">
        <f>$J46</f>
        <v>...1.1</v>
      </c>
      <c r="T46" s="286" t="s">
        <v>403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481</v>
      </c>
      <c r="AU46" s="500"/>
      <c r="AV46" s="500" t="str">
        <f>IF(T46="","",T46)</f>
        <v>Группа потребителей</v>
      </c>
      <c r="AW46" s="500"/>
      <c r="AX46" s="500"/>
      <c r="AY46" s="1155">
        <v>23</v>
      </c>
    </row>
    <row customHeight="1" ht="24">
      <c r="A47" s="1363" t="s">
        <v>252</v>
      </c>
      <c r="B47" s="1363" t="s">
        <v>253</v>
      </c>
      <c r="C47" s="1363" t="s">
        <v>254</v>
      </c>
      <c r="D47" s="1363" t="s">
        <v>539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539</v>
      </c>
      <c r="E49" s="2259"/>
      <c r="F49" s="2259"/>
      <c r="G49" s="2259"/>
      <c r="H49" s="2259"/>
      <c r="I49" s="2286"/>
      <c r="J49" s="2256"/>
      <c r="K49" s="1363"/>
      <c r="L49" s="1364"/>
      <c r="P49" s="2257"/>
      <c r="Q49" s="2257"/>
      <c r="R49" s="356"/>
      <c r="S49" s="1278"/>
      <c r="T49" s="287" t="s">
        <v>482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483</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539</v>
      </c>
      <c r="E50" s="2259"/>
      <c r="F50" s="2259"/>
      <c r="G50" s="2259"/>
      <c r="H50" s="2259"/>
      <c r="I50" s="2256"/>
      <c r="J50" s="1363"/>
      <c r="K50" s="1363"/>
      <c r="L50" s="1364"/>
      <c r="P50" s="2257"/>
      <c r="Q50" s="1481"/>
      <c r="R50" s="356"/>
      <c r="S50" s="1278"/>
      <c r="T50" s="365" t="s">
        <v>408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539</v>
      </c>
      <c r="E51" s="2259"/>
      <c r="F51" s="2259"/>
      <c r="G51" s="2259"/>
      <c r="H51" s="2258"/>
      <c r="I51" s="1363"/>
      <c r="J51" s="1363"/>
      <c r="K51" s="1363"/>
      <c r="L51" s="1364"/>
      <c r="M51" s="1365"/>
      <c r="N51" s="1365"/>
      <c r="O51" s="537"/>
      <c r="P51" s="360"/>
      <c r="Q51" s="375"/>
      <c r="R51" s="355"/>
      <c r="S51" s="1278"/>
      <c r="T51" s="372" t="s">
        <v>484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412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72C78-8DB8-1688-6448-9E6427FCFB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465</v>
      </c>
      <c r="AH24" s="1507" t="s">
        <v>465</v>
      </c>
      <c r="AK24" s="1507" t="s">
        <v>502</v>
      </c>
      <c r="AL24" s="1507" t="s">
        <v>465</v>
      </c>
      <c r="AP24" s="1507" t="s">
        <v>465</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297</v>
      </c>
      <c r="BI40" s="1155">
        <v>14</v>
      </c>
    </row>
    <row customHeight="1" ht="14.699999999999998">
      <c r="Q41" s="291"/>
      <c r="R41" s="376"/>
      <c r="S41" s="2273" t="s">
        <v>86</v>
      </c>
      <c r="T41" s="2209" t="s">
        <v>503</v>
      </c>
      <c r="U41" s="301"/>
      <c r="V41" s="2274" t="s">
        <v>425</v>
      </c>
      <c r="W41" s="2275"/>
      <c r="X41" s="2275"/>
      <c r="Y41" s="2275"/>
      <c r="Z41" s="2275"/>
      <c r="AA41" s="2275"/>
      <c r="AB41" s="2276"/>
      <c r="AC41" s="2277" t="s">
        <v>426</v>
      </c>
      <c r="AD41" s="2328" t="s">
        <v>504</v>
      </c>
      <c r="AE41" s="2291"/>
      <c r="AF41" s="2291"/>
      <c r="AG41" s="2329"/>
      <c r="AH41" s="2328" t="s">
        <v>505</v>
      </c>
      <c r="AI41" s="2291"/>
      <c r="AJ41" s="2291"/>
      <c r="AK41" s="2329"/>
      <c r="AL41" s="2328" t="s">
        <v>506</v>
      </c>
      <c r="AM41" s="2291"/>
      <c r="AN41" s="2291"/>
      <c r="AO41" s="2329"/>
      <c r="AP41" s="2328" t="s">
        <v>507</v>
      </c>
      <c r="AQ41" s="2291"/>
      <c r="AR41" s="2291"/>
      <c r="AS41" s="2329"/>
      <c r="AT41" s="2274" t="s">
        <v>425</v>
      </c>
      <c r="AU41" s="2275"/>
      <c r="AV41" s="2275"/>
      <c r="AW41" s="2275"/>
      <c r="AX41" s="2275"/>
      <c r="AY41" s="2275"/>
      <c r="AZ41" s="2276"/>
      <c r="BA41" s="2277" t="s">
        <v>426</v>
      </c>
      <c r="BB41" s="2280" t="s">
        <v>428</v>
      </c>
      <c r="BC41" s="2127"/>
      <c r="BI41" s="1155">
        <v>14</v>
      </c>
    </row>
    <row customHeight="1" ht="35.699999999999996">
      <c r="Q42" s="291"/>
      <c r="R42" s="376"/>
      <c r="S42" s="2273"/>
      <c r="T42" s="2209"/>
      <c r="U42" s="1031"/>
      <c r="V42" s="2192" t="s">
        <v>508</v>
      </c>
      <c r="W42" s="2193"/>
      <c r="X42" s="2192" t="s">
        <v>509</v>
      </c>
      <c r="Y42" s="2193"/>
      <c r="Z42" s="2294" t="s">
        <v>510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508</v>
      </c>
      <c r="AU42" s="2193"/>
      <c r="AV42" s="2192" t="s">
        <v>509</v>
      </c>
      <c r="AW42" s="2193"/>
      <c r="AX42" s="2294" t="s">
        <v>510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433</v>
      </c>
      <c r="F44" s="1364" t="s">
        <v>434</v>
      </c>
      <c r="G44" s="1364" t="s">
        <v>435</v>
      </c>
      <c r="H44" s="1364" t="s">
        <v>436</v>
      </c>
      <c r="I44" s="1364" t="s">
        <v>437</v>
      </c>
      <c r="J44" s="1364" t="s">
        <v>438</v>
      </c>
      <c r="K44" s="1364" t="s">
        <v>439</v>
      </c>
      <c r="L44" s="1364" t="s">
        <v>414</v>
      </c>
      <c r="Q44" s="291"/>
      <c r="R44" s="376"/>
      <c r="S44" s="2273"/>
      <c r="T44" s="2209"/>
      <c r="U44" s="302"/>
      <c r="V44" s="1479" t="s">
        <v>474</v>
      </c>
      <c r="W44" s="1479" t="s">
        <v>475</v>
      </c>
      <c r="X44" s="1479" t="s">
        <v>474</v>
      </c>
      <c r="Y44" s="1479" t="s">
        <v>475</v>
      </c>
      <c r="Z44" s="1489" t="s">
        <v>442</v>
      </c>
      <c r="AA44" s="2270" t="s">
        <v>443</v>
      </c>
      <c r="AB44" s="2271"/>
      <c r="AC44" s="2279"/>
      <c r="AD44" s="2333"/>
      <c r="AE44" s="2334"/>
      <c r="AF44" s="2334"/>
      <c r="AG44" s="2335"/>
      <c r="AH44" s="2333"/>
      <c r="AI44" s="2334"/>
      <c r="AJ44" s="2334"/>
      <c r="AK44" s="2335"/>
      <c r="AL44" s="2333"/>
      <c r="AM44" s="2334"/>
      <c r="AN44" s="2334"/>
      <c r="AO44" s="2335"/>
      <c r="AP44" s="2333"/>
      <c r="AQ44" s="2334"/>
      <c r="AR44" s="2334"/>
      <c r="AS44" s="2335"/>
      <c r="AT44" s="1479" t="s">
        <v>474</v>
      </c>
      <c r="AU44" s="1479" t="s">
        <v>475</v>
      </c>
      <c r="AV44" s="1479" t="s">
        <v>474</v>
      </c>
      <c r="AW44" s="1479" t="s">
        <v>475</v>
      </c>
      <c r="AX44" s="1489" t="s">
        <v>442</v>
      </c>
      <c r="AY44" s="2270" t="s">
        <v>443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394</v>
      </c>
      <c r="BE47" s="500"/>
      <c r="BF47" s="500" t="str">
        <f>IF(T47="","",T47)</f>
        <v>Территория действия тарифа</v>
      </c>
      <c r="BG47" s="500"/>
      <c r="BH47" s="500"/>
      <c r="BI47" s="1155">
        <v>21</v>
      </c>
    </row>
    <row customHeight="1" ht="35.699999999999996">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527</v>
      </c>
      <c r="BE48" s="500"/>
      <c r="BF48" s="500" t="str">
        <f>IF(T48="","",T48)</f>
        <v>Наименование централизованной системы горячего водоснабжения</v>
      </c>
      <c r="BG48" s="500"/>
      <c r="BH48" s="500"/>
      <c r="BI48" s="1155">
        <v>34</v>
      </c>
    </row>
    <row s="1642" customFormat="1" customHeight="1" ht="0">
      <c r="A49" s="1343" t="s">
        <v>257</v>
      </c>
      <c r="B49" s="1343" t="s">
        <v>258</v>
      </c>
      <c r="C49" s="1343" t="s">
        <v>259</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398</v>
      </c>
      <c r="BE49" s="500"/>
      <c r="BF49" s="500" t="str">
        <f>IF(T49="","",T49)</f>
        <v/>
      </c>
      <c r="BG49" s="500"/>
      <c r="BH49" s="500"/>
      <c r="BI49" s="511">
        <v>0</v>
      </c>
    </row>
    <row s="1642" customFormat="1" customHeight="1" ht="0">
      <c r="A50" s="1343" t="s">
        <v>257</v>
      </c>
      <c r="B50" s="1343" t="s">
        <v>258</v>
      </c>
      <c r="C50" s="1343" t="s">
        <v>259</v>
      </c>
      <c r="D50" s="1343" t="s">
        <v>540</v>
      </c>
      <c r="E50" s="2259"/>
      <c r="F50" s="2259"/>
      <c r="G50" s="2259"/>
      <c r="H50" s="2259"/>
      <c r="I50" s="2256" t="str">
        <f>S49&amp;".1"</f>
        <v>.1</v>
      </c>
      <c r="J50" s="1343"/>
      <c r="K50" s="1343"/>
      <c r="L50" s="1346" t="s">
        <v>399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498</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540</v>
      </c>
      <c r="E57" s="2259"/>
      <c r="F57" s="2259"/>
      <c r="G57" s="2259"/>
      <c r="H57" s="2259"/>
      <c r="I57" s="2286"/>
      <c r="J57" s="2256"/>
      <c r="K57" s="1363"/>
      <c r="L57" s="1364"/>
      <c r="P57" s="2257"/>
      <c r="Q57" s="2257"/>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9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7B80C-CA98-997C-DE38-1DEABE0F9D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541</v>
      </c>
      <c r="D2" s="1638"/>
      <c r="E2" s="546">
        <f>B2</f>
        <v>0</v>
      </c>
      <c r="F2" s="547"/>
      <c r="G2" s="1646" t="s">
        <v>542</v>
      </c>
      <c r="H2" s="1646" t="s">
        <v>542</v>
      </c>
      <c r="I2" s="1646" t="s">
        <v>542</v>
      </c>
      <c r="J2" s="289" t="s">
        <v>543</v>
      </c>
      <c r="K2" s="543"/>
      <c r="AF2" s="1631">
        <v>0</v>
      </c>
    </row>
    <row s="1642" customFormat="1" customHeight="1" ht="0.75" hidden="1">
      <c r="B3" s="2099"/>
      <c r="C3" s="1167"/>
      <c r="D3" s="548"/>
      <c r="E3" s="549"/>
      <c r="F3" s="550" t="s">
        <v>544</v>
      </c>
      <c r="G3" s="551"/>
      <c r="H3" s="551">
        <f>H4*H5+H7</f>
        <v>0</v>
      </c>
      <c r="I3" s="551">
        <f>I4*I5+I6</f>
        <v>0</v>
      </c>
      <c r="J3" s="552"/>
      <c r="AF3" s="1636">
        <v>0</v>
      </c>
    </row>
    <row customHeight="1" ht="23.25" hidden="1">
      <c r="B4" s="2099"/>
      <c r="C4" s="1167"/>
      <c r="D4" s="1638"/>
      <c r="E4" s="546" t="str">
        <f>B2&amp;".1"</f>
        <v>.1</v>
      </c>
      <c r="F4" s="553" t="s">
        <v>545</v>
      </c>
      <c r="G4" s="554"/>
      <c r="H4" s="541"/>
      <c r="I4" s="541"/>
      <c r="J4" s="289" t="s">
        <v>546</v>
      </c>
      <c r="K4" s="543"/>
      <c r="AF4" s="1631">
        <v>0</v>
      </c>
    </row>
    <row customHeight="1" ht="18.75" hidden="1">
      <c r="B5" s="2099"/>
      <c r="C5" s="1167"/>
      <c r="D5" s="1638"/>
      <c r="E5" s="546" t="str">
        <f>B2&amp;".2"</f>
        <v>.2</v>
      </c>
      <c r="F5" s="553" t="s">
        <v>547</v>
      </c>
      <c r="G5" s="1646" t="s">
        <v>548</v>
      </c>
      <c r="H5" s="541"/>
      <c r="I5" s="541"/>
      <c r="J5" s="289"/>
      <c r="K5" s="543"/>
      <c r="AF5" s="1631">
        <v>0</v>
      </c>
    </row>
    <row customHeight="1" ht="18.75" hidden="1">
      <c r="B6" s="2099"/>
      <c r="C6" s="1167"/>
      <c r="D6" s="1638"/>
      <c r="E6" s="546" t="str">
        <f>B2&amp;".3"</f>
        <v>.3</v>
      </c>
      <c r="F6" s="553" t="s">
        <v>549</v>
      </c>
      <c r="G6" s="1646" t="s">
        <v>548</v>
      </c>
      <c r="H6" s="541"/>
      <c r="I6" s="541"/>
      <c r="J6" s="289"/>
      <c r="K6" s="543"/>
      <c r="AF6" s="1631">
        <v>0</v>
      </c>
    </row>
    <row customHeight="1" ht="18.75" hidden="1">
      <c r="B7" s="2099"/>
      <c r="C7" s="1167"/>
      <c r="D7" s="1638"/>
      <c r="E7" s="546" t="str">
        <f>B2&amp;".4"</f>
        <v>.4</v>
      </c>
      <c r="F7" s="553" t="s">
        <v>550</v>
      </c>
      <c r="G7" s="1646" t="s">
        <v>542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548</v>
      </c>
      <c r="H9" s="541"/>
      <c r="I9" s="541"/>
      <c r="J9" s="542" t="s">
        <v>551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552</v>
      </c>
      <c r="H11" s="541"/>
      <c r="I11" s="541"/>
      <c r="J11" s="289" t="s">
        <v>553</v>
      </c>
      <c r="K11" s="543"/>
      <c r="AF11" s="1631">
        <v>0</v>
      </c>
    </row>
    <row customHeight="1" ht="11.25" hidden="1">
      <c r="AF12" s="1631">
        <v>0</v>
      </c>
    </row>
    <row customHeight="1" ht="22.5" hidden="1">
      <c r="D13" s="1638"/>
      <c r="E13" s="546"/>
      <c r="F13" s="540"/>
      <c r="G13" s="969" t="s">
        <v>554</v>
      </c>
      <c r="H13" s="545"/>
      <c r="I13" s="545"/>
      <c r="J13" s="745" t="s">
        <v>555</v>
      </c>
      <c r="K13" s="543"/>
      <c r="AF13" s="1631">
        <v>0</v>
      </c>
    </row>
    <row customHeight="1" ht="11.25" hidden="1">
      <c r="AF14" s="1631">
        <v>0</v>
      </c>
    </row>
    <row customHeight="1" ht="22.5" hidden="1">
      <c r="D15" s="1638"/>
      <c r="E15" s="546"/>
      <c r="F15" s="540"/>
      <c r="G15" s="1646" t="s">
        <v>556</v>
      </c>
      <c r="H15" s="545"/>
      <c r="I15" s="545"/>
      <c r="J15" s="289" t="s">
        <v>557</v>
      </c>
      <c r="K15" s="543"/>
      <c r="AF15" s="1631">
        <v>0</v>
      </c>
    </row>
    <row customHeight="1" ht="11.25" hidden="1">
      <c r="AF16" s="1631">
        <v>0</v>
      </c>
    </row>
    <row customHeight="1" ht="22.5" hidden="1">
      <c r="D17" s="1638"/>
      <c r="E17" s="546"/>
      <c r="F17" s="540"/>
      <c r="G17" s="1646" t="s">
        <v>558</v>
      </c>
      <c r="H17" s="545"/>
      <c r="I17" s="545"/>
      <c r="J17" s="289" t="s">
        <v>559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ООО "РСО "Универсал"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560</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296</v>
      </c>
      <c r="F28" s="2370"/>
      <c r="G28" s="2370"/>
      <c r="H28" s="1645"/>
      <c r="I28" s="1645"/>
      <c r="J28" s="2127"/>
      <c r="AF28" s="1631">
        <v>11</v>
      </c>
    </row>
    <row customHeight="1" ht="24">
      <c r="E29" s="1646" t="s">
        <v>86</v>
      </c>
      <c r="F29" s="1653" t="s">
        <v>298</v>
      </c>
      <c r="G29" s="1653" t="s">
        <v>562</v>
      </c>
      <c r="H29" s="1653" t="s">
        <v>299</v>
      </c>
      <c r="I29" s="1653" t="s">
        <v>299</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548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548</v>
      </c>
      <c r="H31" s="558">
        <f>SUMIF($K33:$K71,$K31,H33:H71)</f>
        <v>0</v>
      </c>
      <c r="I31" s="558">
        <f>SUMIF($K33:$K71,$K31,I33:I71)</f>
        <v>0</v>
      </c>
      <c r="J31" s="289" t="str">
        <f>FHD_NOTE_P_2</f>
        <v>Указывается суммарная себестоимость производимых товаров.</v>
      </c>
      <c r="K31" s="1636" t="s">
        <v>563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548</v>
      </c>
      <c r="H32" s="557"/>
      <c r="I32" s="557"/>
      <c r="J32" s="289" t="str">
        <f>FHD_NOTE_P_3</f>
        <v/>
      </c>
      <c r="K32" s="1636" t="str">
        <f>IF((LEN(E32)-LEN(SUBSTITUTE(E32,".","")))/LEN(".")=1,"p","")</f>
        <v>p</v>
      </c>
      <c r="AF32" s="1631">
        <v>11</v>
      </c>
    </row>
    <row customHeight="1" ht="11.25" hidden="1">
      <c r="A33" s="2371" t="s">
        <v>564</v>
      </c>
      <c r="D33" s="1638"/>
      <c r="E33" s="546" t="str">
        <f>FHD_NUM_P_4</f>
        <v/>
      </c>
      <c r="F33" s="1524" t="str">
        <f>FHD_P_4</f>
        <v/>
      </c>
      <c r="G33" s="1878" t="s">
        <v>548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566</v>
      </c>
      <c r="D41" s="1638"/>
      <c r="E41" s="546" t="str">
        <f>FHD_NUM_P_5</f>
        <v/>
      </c>
      <c r="F41" s="1524" t="str">
        <f>FHD_P_5</f>
        <v/>
      </c>
      <c r="G41" s="1878" t="s">
        <v>548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569</v>
      </c>
      <c r="C47" s="1636"/>
      <c r="D47" s="575"/>
      <c r="E47" s="546" t="str">
        <f>FHD_NUM_P_11</f>
        <v/>
      </c>
      <c r="F47" s="1524" t="str">
        <f>FHD_P_11</f>
        <v/>
      </c>
      <c r="G47" s="1878" t="s">
        <v>548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570</v>
      </c>
      <c r="C48" s="1636"/>
      <c r="D48" s="1638"/>
      <c r="E48" s="546" t="str">
        <f>FHD_NUM_P_12</f>
        <v>2.3</v>
      </c>
      <c r="F48" s="1524" t="str">
        <f>FHD_P_12</f>
        <v>Расходы на химические реагенты, используемые в технологическом процессе</v>
      </c>
      <c r="G48" s="1878" t="s">
        <v>548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548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548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548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302</v>
      </c>
      <c r="H66" s="1649" t="s">
        <v>571</v>
      </c>
      <c r="I66" s="1649" t="s">
        <v>571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302</v>
      </c>
      <c r="H68" s="1649" t="s">
        <v>571</v>
      </c>
      <c r="I68" s="1649" t="s">
        <v>571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548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574</v>
      </c>
      <c r="C72" s="1636"/>
      <c r="D72" s="1638"/>
      <c r="E72" s="546" t="str">
        <f>FHD_NUM_P_34</f>
        <v/>
      </c>
      <c r="F72" s="1880" t="str">
        <f>FHD_P_34</f>
        <v/>
      </c>
      <c r="G72" s="1878" t="s">
        <v>548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548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548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302</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576</v>
      </c>
      <c r="C82" s="735"/>
      <c r="D82" s="733"/>
      <c r="E82" s="546" t="str">
        <f>FHD_NUM_P_44</f>
        <v/>
      </c>
      <c r="F82" s="1880" t="str">
        <f>FHD_P_44</f>
        <v/>
      </c>
      <c r="G82" s="1881" t="s">
        <v>577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578</v>
      </c>
      <c r="C91" s="735"/>
      <c r="D91" s="733"/>
      <c r="E91" s="546" t="str">
        <f>FHD_NUM_P_53</f>
        <v/>
      </c>
      <c r="F91" s="1880" t="str">
        <f>FHD_P_53</f>
        <v/>
      </c>
      <c r="G91" s="1881" t="s">
        <v>577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579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580</v>
      </c>
      <c r="D96" s="1638"/>
      <c r="E96" s="546" t="str">
        <f>FHD_NUM_P_58</f>
        <v>7</v>
      </c>
      <c r="F96" s="1880" t="str">
        <f>FHD_P_58</f>
        <v>Объём сточных вод, принятых от потребителей</v>
      </c>
      <c r="G96" s="1881" t="s">
        <v>577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577</v>
      </c>
      <c r="H98" s="977"/>
      <c r="I98" s="577"/>
      <c r="J98" s="289" t="str">
        <f>FHD_NOTE_P_60</f>
        <v/>
      </c>
      <c r="K98" s="543"/>
      <c r="AF98" s="1631">
        <v>0</v>
      </c>
    </row>
    <row s="1366" customFormat="1" customHeight="1" ht="18.75" hidden="1">
      <c r="A99" s="2371" t="s">
        <v>581</v>
      </c>
      <c r="C99" s="1636"/>
      <c r="D99" s="1638"/>
      <c r="E99" s="546" t="str">
        <f>FHD_NUM_P_61</f>
        <v/>
      </c>
      <c r="F99" s="1880" t="str">
        <f>FHD_P_61</f>
        <v/>
      </c>
      <c r="G99" s="1878" t="s">
        <v>552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582</v>
      </c>
      <c r="G101" s="572"/>
      <c r="H101" s="573"/>
      <c r="I101" s="573"/>
      <c r="J101" s="1004" t="s">
        <v>583</v>
      </c>
      <c r="K101" s="543"/>
      <c r="AF101" s="1631">
        <v>0</v>
      </c>
    </row>
    <row s="1366" customFormat="1" customHeight="1" ht="18.75" hidden="1">
      <c r="A102" s="2371"/>
      <c r="C102" s="1636"/>
      <c r="D102" s="1638"/>
      <c r="E102" s="546" t="str">
        <f>FHD_NUM_P_62</f>
        <v/>
      </c>
      <c r="F102" s="1880" t="str">
        <f>FHD_P_62</f>
        <v/>
      </c>
      <c r="G102" s="1877" t="s">
        <v>552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579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584</v>
      </c>
      <c r="D104" s="1638"/>
      <c r="E104" s="546" t="str">
        <f>FHD_NUM_P_64</f>
        <v/>
      </c>
      <c r="F104" s="1880" t="str">
        <f>FHD_P_64</f>
        <v/>
      </c>
      <c r="G104" s="1877" t="s">
        <v>579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579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579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579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579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579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586</v>
      </c>
      <c r="H112" s="577"/>
      <c r="I112" s="577"/>
      <c r="J112" s="289" t="str">
        <f>FHD_NOTE_P_72</f>
        <v/>
      </c>
      <c r="K112" s="543"/>
      <c r="AF112" s="1631">
        <v>19</v>
      </c>
    </row>
    <row customHeight="1" ht="18.75" hidden="1">
      <c r="A113" s="989" t="s">
        <v>587</v>
      </c>
      <c r="D113" s="1638"/>
      <c r="E113" s="546" t="str">
        <f>FHD_NUM_P_73</f>
        <v/>
      </c>
      <c r="F113" s="1880" t="str">
        <f>FHD_P_73</f>
        <v/>
      </c>
      <c r="G113" s="970" t="s">
        <v>586</v>
      </c>
      <c r="H113" s="968"/>
      <c r="I113" s="968"/>
      <c r="J113" s="289" t="str">
        <f>FHD_NOTE_P_73</f>
        <v/>
      </c>
      <c r="K113" s="543"/>
      <c r="AF113" s="1631">
        <v>0</v>
      </c>
    </row>
    <row customHeight="1" ht="33.75" hidden="1">
      <c r="A114" s="989" t="s">
        <v>588</v>
      </c>
      <c r="D114" s="1638"/>
      <c r="E114" s="546" t="str">
        <f>FHD_NUM_P_74</f>
        <v/>
      </c>
      <c r="F114" s="1880" t="str">
        <f>FHD_P_74</f>
        <v/>
      </c>
      <c r="G114" s="1876" t="s">
        <v>589</v>
      </c>
      <c r="H114" s="577"/>
      <c r="I114" s="577"/>
      <c r="J114" s="289" t="str">
        <f>FHD_NOTE_P_74</f>
        <v/>
      </c>
      <c r="K114" s="543"/>
      <c r="AF114" s="1631">
        <v>0</v>
      </c>
    </row>
    <row s="1635" customFormat="1" customHeight="1" ht="18.75" hidden="1">
      <c r="A115" s="2373" t="s">
        <v>590</v>
      </c>
      <c r="B115" s="910"/>
      <c r="C115" s="735"/>
      <c r="D115" s="733"/>
      <c r="E115" s="546" t="str">
        <f>FHD_NUM_P_75</f>
        <v/>
      </c>
      <c r="F115" s="1880" t="str">
        <f>FHD_P_75</f>
        <v/>
      </c>
      <c r="G115" s="1876" t="s">
        <v>554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591</v>
      </c>
      <c r="G119" s="747"/>
      <c r="H119" s="748"/>
      <c r="I119" s="748"/>
      <c r="J119" s="1003" t="s">
        <v>592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593</v>
      </c>
      <c r="D120" s="1638"/>
      <c r="E120" s="546" t="str">
        <f>FHD_NUM_P_78</f>
        <v/>
      </c>
      <c r="F120" s="1880" t="str">
        <f>FHD_P_78</f>
        <v/>
      </c>
      <c r="G120" s="1877" t="s">
        <v>556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582</v>
      </c>
      <c r="G122" s="572"/>
      <c r="H122" s="573"/>
      <c r="I122" s="573"/>
      <c r="J122" s="1004" t="s">
        <v>594</v>
      </c>
      <c r="K122" s="543"/>
      <c r="AF122" s="1631">
        <v>0</v>
      </c>
    </row>
    <row customHeight="1" ht="22.5" hidden="1">
      <c r="A123" s="2371"/>
      <c r="D123" s="1638"/>
      <c r="E123" s="546" t="str">
        <f>FHD_NUM_P_79</f>
        <v/>
      </c>
      <c r="F123" s="1880" t="str">
        <f>FHD_P_79</f>
        <v/>
      </c>
      <c r="G123" s="1878" t="s">
        <v>558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582</v>
      </c>
      <c r="G125" s="572"/>
      <c r="H125" s="573"/>
      <c r="I125" s="573"/>
      <c r="J125" s="1004" t="s">
        <v>595</v>
      </c>
      <c r="K125" s="543"/>
      <c r="AF125" s="1631">
        <v>0</v>
      </c>
    </row>
    <row customHeight="1" ht="22.5" hidden="1">
      <c r="A126" s="2371"/>
      <c r="D126" s="1638"/>
      <c r="E126" s="546" t="str">
        <f>FHD_NUM_P_80</f>
        <v/>
      </c>
      <c r="F126" s="1880" t="str">
        <f>FHD_P_80</f>
        <v/>
      </c>
      <c r="G126" s="1878" t="s">
        <v>596</v>
      </c>
      <c r="H126" s="557"/>
      <c r="I126" s="557"/>
      <c r="J126" s="289" t="str">
        <f>FHD_NOTE_P_80</f>
        <v/>
      </c>
      <c r="K126" s="543"/>
      <c r="AF126" s="1631">
        <v>0</v>
      </c>
    </row>
    <row customHeight="1" ht="18.75" hidden="1">
      <c r="A127" s="2371"/>
      <c r="D127" s="1638"/>
      <c r="E127" s="546" t="str">
        <f>FHD_NUM_P_81</f>
        <v/>
      </c>
      <c r="F127" s="1880" t="str">
        <f>FHD_P_81</f>
        <v/>
      </c>
      <c r="G127" s="1878" t="s">
        <v>597</v>
      </c>
      <c r="H127" s="557"/>
      <c r="I127" s="557"/>
      <c r="J127" s="289" t="str">
        <f>FHD_NOTE_P_81</f>
        <v/>
      </c>
      <c r="K127" s="543"/>
      <c r="AF127" s="1631">
        <v>0</v>
      </c>
    </row>
    <row customHeight="1" ht="18.75" hidden="1">
      <c r="A128" s="2371"/>
      <c r="C128" s="1636" t="s">
        <v>584</v>
      </c>
      <c r="D128" s="1638"/>
      <c r="E128" s="546" t="str">
        <f>FHD_NUM_P_82</f>
        <v/>
      </c>
      <c r="F128" s="1880" t="str">
        <f>FHD_P_82</f>
        <v/>
      </c>
      <c r="G128" s="1878" t="s">
        <v>302</v>
      </c>
      <c r="H128" s="401"/>
      <c r="I128" s="401"/>
      <c r="J128" s="289" t="str">
        <f>FHD_NOTE_P_82</f>
        <v/>
      </c>
      <c r="K128" s="543"/>
      <c r="AF128" s="1631">
        <v>0</v>
      </c>
    </row>
    <row customHeight="1" ht="18.75" hidden="1">
      <c r="A129" s="2371"/>
      <c r="C129" s="1636" t="s">
        <v>584</v>
      </c>
      <c r="D129" s="1638"/>
      <c r="E129" s="546" t="str">
        <f>FHD_NUM_P_83</f>
        <v/>
      </c>
      <c r="F129" s="1524" t="str">
        <f>FHD_P_83</f>
        <v/>
      </c>
      <c r="G129" s="1878" t="s">
        <v>302</v>
      </c>
      <c r="H129" s="401"/>
      <c r="I129" s="401"/>
      <c r="J129" s="289" t="str">
        <f>FHD_NOTE_P_83</f>
        <v/>
      </c>
      <c r="K129" s="543"/>
      <c r="AF129" s="1631">
        <v>0</v>
      </c>
    </row>
    <row customHeight="1" ht="18.75" hidden="1">
      <c r="A130" s="2371"/>
      <c r="C130" s="1636" t="s">
        <v>584</v>
      </c>
      <c r="D130" s="1638"/>
      <c r="E130" s="546" t="str">
        <f>FHD_NUM_P_84</f>
        <v/>
      </c>
      <c r="F130" s="1524" t="str">
        <f>FHD_P_84</f>
        <v/>
      </c>
      <c r="G130" s="1878" t="s">
        <v>302</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EC64A-27D3-F318-A27F-82AA06E2DD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"РСО "Универсал"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296</v>
      </c>
      <c r="F9" s="2102"/>
      <c r="G9" s="2102"/>
      <c r="H9" s="2102"/>
      <c r="I9" s="2102"/>
      <c r="J9" s="2102"/>
      <c r="K9" s="2102"/>
      <c r="L9" s="2102"/>
      <c r="M9" s="2102"/>
      <c r="N9" s="2102"/>
      <c r="O9" s="2102"/>
      <c r="P9" s="2102"/>
      <c r="Q9" s="2102"/>
      <c r="R9" s="2103"/>
      <c r="S9" s="2127" t="s">
        <v>297</v>
      </c>
      <c r="T9" s="334"/>
      <c r="CF9" s="505">
        <v>19</v>
      </c>
    </row>
    <row customHeight="1" ht="48.29999999999999">
      <c r="D10" s="551" t="s">
        <v>86</v>
      </c>
      <c r="E10" s="2127" t="s">
        <v>86</v>
      </c>
      <c r="F10" s="2127"/>
      <c r="G10" s="521" t="s">
        <v>298</v>
      </c>
      <c r="H10" s="2127" t="s">
        <v>86</v>
      </c>
      <c r="I10" s="2127"/>
      <c r="J10" s="521" t="s">
        <v>598</v>
      </c>
      <c r="K10" s="521" t="s">
        <v>599</v>
      </c>
      <c r="L10" s="2127" t="s">
        <v>86</v>
      </c>
      <c r="M10" s="2127"/>
      <c r="N10" s="521" t="s">
        <v>600</v>
      </c>
      <c r="O10" s="521" t="s">
        <v>601</v>
      </c>
      <c r="P10" s="521" t="s">
        <v>602</v>
      </c>
      <c r="Q10" s="521" t="s">
        <v>603</v>
      </c>
      <c r="R10" s="521" t="s">
        <v>604</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97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560</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606</v>
      </c>
      <c r="F17" s="2376"/>
      <c r="G17" s="2376"/>
      <c r="H17" s="2376"/>
      <c r="I17" s="2376"/>
      <c r="J17" s="2376"/>
      <c r="K17" s="2376"/>
      <c r="L17" s="2376"/>
      <c r="M17" s="2376"/>
      <c r="N17" s="2376"/>
      <c r="O17" s="2376"/>
      <c r="P17" s="2376"/>
      <c r="Q17" s="558">
        <f>SUMIF(T18:T19,"i",Q18:Q19)</f>
        <v>0</v>
      </c>
      <c r="R17" s="1017"/>
      <c r="S17" s="897" t="s">
        <v>607</v>
      </c>
      <c r="T17" s="717" t="s">
        <v>608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609</v>
      </c>
      <c r="F20" s="2376"/>
      <c r="G20" s="2376"/>
      <c r="H20" s="2376"/>
      <c r="I20" s="2376"/>
      <c r="J20" s="2376"/>
      <c r="K20" s="2376"/>
      <c r="L20" s="2376"/>
      <c r="M20" s="2376"/>
      <c r="N20" s="2376"/>
      <c r="O20" s="2376"/>
      <c r="P20" s="2376"/>
      <c r="Q20" s="558">
        <f>SUMIF(T21:T22,"i",Q21:Q22)</f>
        <v>0</v>
      </c>
      <c r="R20" s="1017"/>
      <c r="S20" s="709" t="s">
        <v>610</v>
      </c>
      <c r="T20" s="717" t="s">
        <v>608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BF518-4028-1AF8-EFD8-E7D06F1FC2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611</v>
      </c>
      <c r="C2" s="2053" t="s">
        <v>612</v>
      </c>
      <c r="D2" s="2052" t="s">
        <v>613</v>
      </c>
      <c r="E2" s="2056">
        <f>RIGHT(I2,LEN(I2)-SEARCH("#",SUBSTITUTE(I2,".","#",LEN(I2)-LEN(SUBSTITUTE(I2,".","")))))</f>
      </c>
      <c r="F2" s="2058">
        <f>J2</f>
        <v>0</v>
      </c>
      <c r="G2" s="1636"/>
      <c r="H2" s="2059"/>
      <c r="I2" s="2049"/>
      <c r="J2" s="540"/>
      <c r="K2" s="2019" t="s">
        <v>552</v>
      </c>
      <c r="L2" s="751"/>
      <c r="M2" s="751"/>
      <c r="N2" s="543"/>
      <c r="O2" s="1525" t="s">
        <v>553</v>
      </c>
      <c r="P2" s="543"/>
      <c r="Q2" s="1636"/>
      <c r="R2" s="1636"/>
      <c r="W2" s="1636"/>
      <c r="Z2" s="544"/>
      <c r="AF2" s="1632"/>
      <c r="AG2" s="1632"/>
      <c r="AH2" s="1632"/>
      <c r="AI2" s="1632"/>
      <c r="AJ2" s="1632"/>
      <c r="AK2" s="1366">
        <v>0</v>
      </c>
    </row>
    <row customHeight="1" ht="11.25" hidden="1">
      <c r="E3" s="2051" t="s">
        <v>614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615</v>
      </c>
      <c r="J6" s="2307"/>
      <c r="K6" s="2307"/>
      <c r="L6" s="2307"/>
      <c r="M6" s="2307"/>
      <c r="O6" s="556"/>
      <c r="AK6" s="1631">
        <v>55</v>
      </c>
    </row>
    <row customHeight="1" ht="25.2">
      <c r="I7" s="2249" t="str">
        <f>IF(org=0,"Не определено",org)</f>
        <v>ООО "РСО "Универсал"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616</v>
      </c>
      <c r="I10" s="711"/>
      <c r="J10" s="2367" t="s">
        <v>103</v>
      </c>
      <c r="K10" s="2368"/>
      <c r="L10" s="2029" t="str">
        <f>IF(L9="","",INDEX(DIFFERENTIATION_UNMERGE_VD,MATCH(L9,DIFFERENTIATION_ID_DIFF,0)))</f>
        <v/>
      </c>
      <c r="M10" s="2029" t="str">
        <f>IF(M9="","",INDEX(DIFFERENTIATION_UNMERGE_VD,MATCH(M9,DIFFERENTIATION_ID_DIFF,0)))</f>
        <v>Водоотведение</v>
      </c>
      <c r="O10" s="2127" t="s">
        <v>297</v>
      </c>
      <c r="AK10" s="1631">
        <v>11</v>
      </c>
    </row>
    <row customHeight="1" ht="11.549999999999999">
      <c r="E11" s="2050" t="s">
        <v>617</v>
      </c>
      <c r="I11" s="711"/>
      <c r="J11" s="2367" t="s">
        <v>560</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618</v>
      </c>
      <c r="I12" s="1662"/>
      <c r="J12" s="2367" t="s">
        <v>561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619</v>
      </c>
      <c r="F13" s="2050" t="s">
        <v>620</v>
      </c>
      <c r="I13" s="2369" t="s">
        <v>296</v>
      </c>
      <c r="J13" s="2370"/>
      <c r="K13" s="2370"/>
      <c r="L13" s="2027"/>
      <c r="M13" s="2067"/>
      <c r="O13" s="2127"/>
      <c r="AK13" s="1631">
        <v>11</v>
      </c>
    </row>
    <row customHeight="1" ht="24">
      <c r="I14" s="2020" t="s">
        <v>86</v>
      </c>
      <c r="J14" s="2020" t="s">
        <v>298</v>
      </c>
      <c r="K14" s="2020" t="s">
        <v>562</v>
      </c>
      <c r="L14" s="2060" t="s">
        <v>299</v>
      </c>
      <c r="M14" s="2061" t="s">
        <v>299</v>
      </c>
      <c r="O14" s="2127"/>
      <c r="AK14" s="1631">
        <v>23</v>
      </c>
    </row>
    <row customHeight="1" ht="24">
      <c r="A15" s="2054"/>
      <c r="B15" s="2053" t="s">
        <v>621</v>
      </c>
      <c r="C15" s="2053" t="s">
        <v>622</v>
      </c>
      <c r="D15" s="2052" t="s">
        <v>623</v>
      </c>
      <c r="E15" s="2056" t="s">
        <v>624</v>
      </c>
      <c r="F15" s="2056" t="s">
        <v>624</v>
      </c>
      <c r="G15" s="1636" t="s">
        <v>584</v>
      </c>
      <c r="H15" s="2021"/>
      <c r="I15" s="1630">
        <v>1</v>
      </c>
      <c r="J15" s="2022" t="s">
        <v>625</v>
      </c>
      <c r="K15" s="2020" t="s">
        <v>302</v>
      </c>
      <c r="L15" s="662"/>
      <c r="M15" s="818"/>
      <c r="N15" s="543" t="s">
        <v>626</v>
      </c>
      <c r="O15" s="1525" t="s">
        <v>627</v>
      </c>
      <c r="P15" s="543" t="s">
        <v>626</v>
      </c>
      <c r="AK15" s="1631">
        <v>23</v>
      </c>
    </row>
    <row customHeight="1" ht="35.699999999999996">
      <c r="A16" s="2054"/>
      <c r="B16" s="2053" t="s">
        <v>628</v>
      </c>
      <c r="C16" s="2053" t="s">
        <v>629</v>
      </c>
      <c r="D16" s="2052" t="s">
        <v>613</v>
      </c>
      <c r="E16" s="2056" t="s">
        <v>624</v>
      </c>
      <c r="F16" s="2056" t="s">
        <v>624</v>
      </c>
      <c r="H16" s="2021"/>
      <c r="I16" s="1629">
        <v>2</v>
      </c>
      <c r="J16" s="2063" t="s">
        <v>630</v>
      </c>
      <c r="K16" s="2062" t="s">
        <v>552</v>
      </c>
      <c r="L16" s="2068"/>
      <c r="M16" s="1676"/>
      <c r="N16" s="543" t="s">
        <v>626</v>
      </c>
      <c r="O16" s="1525" t="s">
        <v>631</v>
      </c>
      <c r="P16" s="543" t="s">
        <v>626</v>
      </c>
      <c r="AK16" s="1631">
        <v>34</v>
      </c>
    </row>
    <row s="1642" customFormat="1" customHeight="1" ht="17.25" hidden="1">
      <c r="A17" s="1167"/>
      <c r="B17" s="1167"/>
      <c r="C17" s="1167"/>
      <c r="D17" s="1167"/>
      <c r="E17" s="1167"/>
      <c r="H17" s="1324"/>
      <c r="I17" s="1013" t="s">
        <v>632</v>
      </c>
      <c r="J17" s="991"/>
      <c r="K17" s="1013"/>
      <c r="L17" s="992"/>
      <c r="M17" s="992"/>
      <c r="O17" s="1385"/>
      <c r="AK17" s="1636">
        <v>1</v>
      </c>
    </row>
    <row s="1366" customFormat="1" customHeight="1" ht="24">
      <c r="A18" s="987"/>
      <c r="B18" s="987"/>
      <c r="C18" s="987"/>
      <c r="D18" s="987"/>
      <c r="E18" s="987"/>
      <c r="G18" s="1636"/>
      <c r="H18" s="1633"/>
      <c r="I18" s="570"/>
      <c r="J18" s="571" t="s">
        <v>582</v>
      </c>
      <c r="K18" s="572"/>
      <c r="L18" s="2070"/>
      <c r="M18" s="573"/>
      <c r="N18" s="543"/>
      <c r="O18" s="1525" t="s">
        <v>583</v>
      </c>
      <c r="P18" s="543"/>
      <c r="Q18" s="1636"/>
      <c r="R18" s="1636"/>
      <c r="W18" s="1636"/>
      <c r="Z18" s="544"/>
      <c r="AF18" s="1632"/>
      <c r="AG18" s="1632"/>
      <c r="AH18" s="1632"/>
      <c r="AI18" s="1632"/>
      <c r="AJ18" s="1632"/>
      <c r="AK18" s="1366">
        <v>23</v>
      </c>
    </row>
    <row customHeight="1" ht="19.95">
      <c r="A19" s="2054"/>
      <c r="B19" s="2053" t="s">
        <v>633</v>
      </c>
      <c r="C19" s="2053" t="s">
        <v>634</v>
      </c>
      <c r="D19" s="2052" t="s">
        <v>613</v>
      </c>
      <c r="E19" s="2056" t="s">
        <v>624</v>
      </c>
      <c r="F19" s="2056" t="s">
        <v>624</v>
      </c>
      <c r="H19" s="2021"/>
      <c r="I19" s="1664">
        <v>3</v>
      </c>
      <c r="J19" s="2022" t="s">
        <v>634</v>
      </c>
      <c r="K19" s="2018" t="s">
        <v>552</v>
      </c>
      <c r="L19" s="727"/>
      <c r="M19" s="557"/>
      <c r="N19" s="543"/>
      <c r="O19" s="1525" t="s">
        <v>635</v>
      </c>
      <c r="P19" s="543"/>
      <c r="AK19" s="1631">
        <v>19</v>
      </c>
    </row>
    <row customHeight="1" ht="77.7">
      <c r="A20" s="2054"/>
      <c r="B20" s="2053" t="s">
        <v>636</v>
      </c>
      <c r="C20" s="2053" t="s">
        <v>637</v>
      </c>
      <c r="D20" s="2052" t="s">
        <v>613</v>
      </c>
      <c r="E20" s="2056" t="s">
        <v>624</v>
      </c>
      <c r="F20" s="2056" t="s">
        <v>624</v>
      </c>
      <c r="H20" s="2021"/>
      <c r="I20" s="1664">
        <v>4</v>
      </c>
      <c r="J20" s="2022" t="s">
        <v>638</v>
      </c>
      <c r="K20" s="2018" t="s">
        <v>579</v>
      </c>
      <c r="L20" s="727"/>
      <c r="M20" s="557"/>
      <c r="N20" s="543"/>
      <c r="O20" s="1525"/>
      <c r="P20" s="543"/>
      <c r="AK20" s="1631">
        <v>74</v>
      </c>
    </row>
    <row customHeight="1" ht="35.699999999999996">
      <c r="A21" s="2054"/>
      <c r="B21" s="2053" t="s">
        <v>639</v>
      </c>
      <c r="C21" s="2053" t="s">
        <v>640</v>
      </c>
      <c r="D21" s="2052" t="s">
        <v>613</v>
      </c>
      <c r="E21" s="2056" t="s">
        <v>624</v>
      </c>
      <c r="F21" s="2056" t="s">
        <v>624</v>
      </c>
      <c r="H21" s="2021"/>
      <c r="I21" s="1664">
        <v>5</v>
      </c>
      <c r="J21" s="2022" t="s">
        <v>641</v>
      </c>
      <c r="K21" s="2018" t="s">
        <v>579</v>
      </c>
      <c r="L21" s="727"/>
      <c r="M21" s="557"/>
      <c r="N21" s="543"/>
      <c r="O21" s="1525" t="s">
        <v>635</v>
      </c>
      <c r="P21" s="543"/>
      <c r="AK21" s="1631">
        <v>34</v>
      </c>
    </row>
    <row customHeight="1" ht="48.29999999999999">
      <c r="A22" s="2054"/>
      <c r="B22" s="2053" t="s">
        <v>642</v>
      </c>
      <c r="C22" s="2053" t="s">
        <v>643</v>
      </c>
      <c r="D22" s="2052" t="s">
        <v>613</v>
      </c>
      <c r="E22" s="2056" t="s">
        <v>624</v>
      </c>
      <c r="F22" s="2056" t="s">
        <v>624</v>
      </c>
      <c r="H22" s="2021"/>
      <c r="I22" s="1664">
        <v>6</v>
      </c>
      <c r="J22" s="2022" t="s">
        <v>644</v>
      </c>
      <c r="K22" s="2018" t="s">
        <v>579</v>
      </c>
      <c r="L22" s="727"/>
      <c r="M22" s="557"/>
      <c r="N22" s="543"/>
      <c r="O22" s="1525" t="s">
        <v>645</v>
      </c>
      <c r="P22" s="543"/>
      <c r="AK22" s="1631">
        <v>46</v>
      </c>
    </row>
    <row customHeight="1" ht="19.95">
      <c r="A23" s="2054"/>
      <c r="B23" s="2053" t="s">
        <v>646</v>
      </c>
      <c r="C23" s="2053" t="s">
        <v>647</v>
      </c>
      <c r="D23" s="2052" t="s">
        <v>613</v>
      </c>
      <c r="E23" s="2056" t="s">
        <v>624</v>
      </c>
      <c r="F23" s="2056" t="s">
        <v>624</v>
      </c>
      <c r="H23" s="2021"/>
      <c r="I23" s="1664" t="s">
        <v>648</v>
      </c>
      <c r="J23" s="1524" t="s">
        <v>649</v>
      </c>
      <c r="K23" s="2018" t="s">
        <v>579</v>
      </c>
      <c r="L23" s="727"/>
      <c r="M23" s="557"/>
      <c r="N23" s="543"/>
      <c r="O23" s="1525" t="s">
        <v>635</v>
      </c>
      <c r="P23" s="543"/>
      <c r="AK23" s="1631">
        <v>19</v>
      </c>
    </row>
    <row customHeight="1" ht="19.95">
      <c r="A24" s="2054"/>
      <c r="B24" s="2053" t="s">
        <v>650</v>
      </c>
      <c r="C24" s="2053" t="s">
        <v>651</v>
      </c>
      <c r="D24" s="2052" t="s">
        <v>613</v>
      </c>
      <c r="E24" s="2056" t="s">
        <v>624</v>
      </c>
      <c r="F24" s="2056" t="s">
        <v>624</v>
      </c>
      <c r="H24" s="2021"/>
      <c r="I24" s="1664" t="s">
        <v>652</v>
      </c>
      <c r="J24" s="1524" t="s">
        <v>653</v>
      </c>
      <c r="K24" s="2018" t="s">
        <v>579</v>
      </c>
      <c r="L24" s="727"/>
      <c r="M24" s="557"/>
      <c r="N24" s="543"/>
      <c r="O24" s="1525"/>
      <c r="P24" s="543"/>
      <c r="AK24" s="1631">
        <v>19</v>
      </c>
    </row>
    <row customHeight="1" ht="24">
      <c r="A25" s="2054"/>
      <c r="B25" s="2053" t="s">
        <v>654</v>
      </c>
      <c r="C25" s="2053" t="s">
        <v>655</v>
      </c>
      <c r="D25" s="2052" t="s">
        <v>613</v>
      </c>
      <c r="E25" s="2056" t="s">
        <v>624</v>
      </c>
      <c r="F25" s="2056" t="s">
        <v>624</v>
      </c>
      <c r="H25" s="2021"/>
      <c r="I25" s="1664" t="s">
        <v>656</v>
      </c>
      <c r="J25" s="1524" t="s">
        <v>657</v>
      </c>
      <c r="K25" s="2018" t="s">
        <v>579</v>
      </c>
      <c r="L25" s="727"/>
      <c r="M25" s="557"/>
      <c r="N25" s="543"/>
      <c r="O25" s="1525"/>
      <c r="P25" s="543"/>
      <c r="AK25" s="1631">
        <v>23</v>
      </c>
    </row>
    <row customHeight="1" ht="24">
      <c r="A26" s="2054"/>
      <c r="B26" s="2053" t="s">
        <v>658</v>
      </c>
      <c r="C26" s="2053" t="s">
        <v>659</v>
      </c>
      <c r="D26" s="2052" t="s">
        <v>613</v>
      </c>
      <c r="E26" s="2056" t="s">
        <v>624</v>
      </c>
      <c r="F26" s="2056" t="s">
        <v>624</v>
      </c>
      <c r="H26" s="2021"/>
      <c r="I26" s="1664">
        <v>7</v>
      </c>
      <c r="J26" s="2022" t="s">
        <v>659</v>
      </c>
      <c r="K26" s="2018" t="s">
        <v>660</v>
      </c>
      <c r="L26" s="727"/>
      <c r="M26" s="557"/>
      <c r="N26" s="543"/>
      <c r="O26" s="1525"/>
      <c r="P26" s="543"/>
      <c r="AK26" s="1631">
        <v>23</v>
      </c>
    </row>
    <row customHeight="1" ht="24">
      <c r="A27" s="2054"/>
      <c r="B27" s="2053" t="s">
        <v>661</v>
      </c>
      <c r="C27" s="2053" t="s">
        <v>662</v>
      </c>
      <c r="D27" s="2052" t="s">
        <v>613</v>
      </c>
      <c r="E27" s="2056" t="s">
        <v>624</v>
      </c>
      <c r="F27" s="2056" t="s">
        <v>624</v>
      </c>
      <c r="H27" s="2021"/>
      <c r="I27" s="1664">
        <v>8</v>
      </c>
      <c r="J27" s="2022" t="s">
        <v>662</v>
      </c>
      <c r="K27" s="2018" t="s">
        <v>585</v>
      </c>
      <c r="L27" s="727"/>
      <c r="M27" s="557"/>
      <c r="N27" s="543"/>
      <c r="O27" s="1525"/>
      <c r="P27" s="543"/>
      <c r="AK27" s="1631">
        <v>23</v>
      </c>
    </row>
    <row customHeight="1" ht="35.699999999999996">
      <c r="A28" s="2054"/>
      <c r="B28" s="2053" t="s">
        <v>663</v>
      </c>
      <c r="C28" s="2053" t="s">
        <v>664</v>
      </c>
      <c r="D28" s="2052" t="s">
        <v>613</v>
      </c>
      <c r="E28" s="2056" t="s">
        <v>624</v>
      </c>
      <c r="F28" s="2056" t="s">
        <v>624</v>
      </c>
      <c r="H28" s="2021"/>
      <c r="I28" s="1675">
        <v>9</v>
      </c>
      <c r="J28" s="2022" t="s">
        <v>665</v>
      </c>
      <c r="K28" s="2018" t="s">
        <v>556</v>
      </c>
      <c r="L28" s="727"/>
      <c r="M28" s="557"/>
      <c r="N28" s="543"/>
      <c r="O28" s="1525"/>
      <c r="P28" s="543"/>
      <c r="AK28" s="1631">
        <v>34</v>
      </c>
    </row>
    <row customHeight="1" ht="35.699999999999996">
      <c r="A29" s="2054"/>
      <c r="B29" s="2053" t="s">
        <v>666</v>
      </c>
      <c r="C29" s="2053" t="s">
        <v>667</v>
      </c>
      <c r="D29" s="2052" t="s">
        <v>613</v>
      </c>
      <c r="E29" s="2056" t="s">
        <v>624</v>
      </c>
      <c r="F29" s="2056" t="s">
        <v>624</v>
      </c>
      <c r="H29" s="2021"/>
      <c r="I29" s="1675">
        <v>10</v>
      </c>
      <c r="J29" s="2022" t="s">
        <v>668</v>
      </c>
      <c r="K29" s="2018" t="s">
        <v>556</v>
      </c>
      <c r="L29" s="727"/>
      <c r="M29" s="557"/>
      <c r="N29" s="543"/>
      <c r="O29" s="1525"/>
      <c r="P29" s="543"/>
      <c r="AK29" s="1631">
        <v>34</v>
      </c>
    </row>
    <row customHeight="1" ht="24">
      <c r="A30" s="2054"/>
      <c r="B30" s="2053" t="s">
        <v>669</v>
      </c>
      <c r="C30" s="2053" t="s">
        <v>670</v>
      </c>
      <c r="D30" s="2052" t="s">
        <v>613</v>
      </c>
      <c r="E30" s="2056" t="s">
        <v>624</v>
      </c>
      <c r="F30" s="2056" t="s">
        <v>624</v>
      </c>
      <c r="H30" s="2021"/>
      <c r="I30" s="1675">
        <v>11</v>
      </c>
      <c r="J30" s="2022" t="s">
        <v>670</v>
      </c>
      <c r="K30" s="2018" t="s">
        <v>586</v>
      </c>
      <c r="L30" s="2069"/>
      <c r="M30" s="1621"/>
      <c r="N30" s="543"/>
      <c r="O30" s="1525"/>
      <c r="P30" s="543"/>
      <c r="AK30" s="1631">
        <v>23</v>
      </c>
    </row>
    <row customHeight="1" ht="24">
      <c r="A31" s="2054"/>
      <c r="B31" s="2053" t="s">
        <v>671</v>
      </c>
      <c r="C31" s="2053" t="s">
        <v>672</v>
      </c>
      <c r="D31" s="2052" t="s">
        <v>613</v>
      </c>
      <c r="E31" s="2056" t="s">
        <v>624</v>
      </c>
      <c r="F31" s="2056" t="s">
        <v>624</v>
      </c>
      <c r="H31" s="2021"/>
      <c r="I31" s="1675">
        <v>12</v>
      </c>
      <c r="J31" s="2022" t="s">
        <v>672</v>
      </c>
      <c r="K31" s="2018" t="s">
        <v>586</v>
      </c>
      <c r="L31" s="2069"/>
      <c r="M31" s="1621"/>
      <c r="N31" s="543"/>
      <c r="O31" s="1525"/>
      <c r="P31" s="543"/>
      <c r="AK31" s="1631">
        <v>23</v>
      </c>
    </row>
    <row customHeight="1" ht="48.29999999999999">
      <c r="A32" s="2054"/>
      <c r="B32" s="2053" t="s">
        <v>673</v>
      </c>
      <c r="C32" s="2053" t="s">
        <v>674</v>
      </c>
      <c r="D32" s="2052" t="s">
        <v>613</v>
      </c>
      <c r="E32" s="2056" t="s">
        <v>624</v>
      </c>
      <c r="F32" s="2056" t="s">
        <v>624</v>
      </c>
      <c r="H32" s="2021"/>
      <c r="I32" s="1675">
        <v>13</v>
      </c>
      <c r="J32" s="2022" t="s">
        <v>675</v>
      </c>
      <c r="K32" s="2018" t="s">
        <v>596</v>
      </c>
      <c r="L32" s="727"/>
      <c r="M32" s="557"/>
      <c r="N32" s="543"/>
      <c r="O32" s="1525" t="s">
        <v>635</v>
      </c>
      <c r="P32" s="543"/>
      <c r="AK32" s="1631">
        <v>46</v>
      </c>
    </row>
    <row s="1366" customFormat="1" customHeight="1" ht="48.29999999999999">
      <c r="A33" s="2054"/>
      <c r="B33" s="2053" t="s">
        <v>676</v>
      </c>
      <c r="C33" s="2053" t="s">
        <v>677</v>
      </c>
      <c r="D33" s="2052" t="s">
        <v>613</v>
      </c>
      <c r="E33" s="2056" t="s">
        <v>624</v>
      </c>
      <c r="F33" s="2056" t="s">
        <v>624</v>
      </c>
      <c r="G33" s="1636"/>
      <c r="H33" s="2021"/>
      <c r="I33" s="1675">
        <v>14</v>
      </c>
      <c r="J33" s="2034" t="s">
        <v>678</v>
      </c>
      <c r="K33" s="2023" t="s">
        <v>679</v>
      </c>
      <c r="L33" s="727"/>
      <c r="M33" s="557"/>
      <c r="N33" s="543"/>
      <c r="O33" s="1525" t="s">
        <v>635</v>
      </c>
      <c r="P33" s="543"/>
      <c r="Q33" s="1636"/>
      <c r="R33" s="1636"/>
      <c r="W33" s="1636"/>
      <c r="Z33" s="544"/>
      <c r="AF33" s="1632"/>
      <c r="AG33" s="1632"/>
      <c r="AH33" s="1632"/>
      <c r="AI33" s="1632"/>
      <c r="AJ33" s="1632"/>
      <c r="AK33" s="1366">
        <v>46</v>
      </c>
    </row>
    <row customHeight="1" ht="108">
      <c r="A34" s="2054"/>
      <c r="B34" s="2053" t="s">
        <v>680</v>
      </c>
      <c r="C34" s="2053" t="s">
        <v>681</v>
      </c>
      <c r="D34" s="2052" t="s">
        <v>623</v>
      </c>
      <c r="E34" s="2056" t="s">
        <v>624</v>
      </c>
      <c r="F34" s="2056" t="s">
        <v>624</v>
      </c>
      <c r="G34" s="1636" t="s">
        <v>584</v>
      </c>
      <c r="H34" s="2021"/>
      <c r="I34" s="2032">
        <v>15</v>
      </c>
      <c r="J34" s="2033" t="s">
        <v>682</v>
      </c>
      <c r="K34" s="2018" t="s">
        <v>302</v>
      </c>
      <c r="L34" s="385"/>
      <c r="M34" s="1164"/>
      <c r="N34" s="543"/>
      <c r="O34" s="1525" t="s">
        <v>627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A6658-0A8B-538C-1A98-2789CBDE9E6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683</v>
      </c>
      <c r="C2" s="2053" t="s">
        <v>684</v>
      </c>
      <c r="D2" s="2052" t="s">
        <v>623</v>
      </c>
      <c r="E2" s="2058">
        <f>I2-3</f>
        <v>-3</v>
      </c>
      <c r="F2" s="2058">
        <f>J2</f>
        <v>0</v>
      </c>
      <c r="H2" s="1730" t="s">
        <v>685</v>
      </c>
      <c r="I2" s="2024"/>
      <c r="J2" s="1682"/>
      <c r="K2" s="2018" t="s">
        <v>302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686</v>
      </c>
      <c r="J5" s="2248"/>
      <c r="K5" s="2248"/>
      <c r="L5" s="2248"/>
      <c r="M5" s="266"/>
      <c r="W5" s="1631">
        <v>48</v>
      </c>
    </row>
    <row customHeight="1" ht="18">
      <c r="H6" s="376"/>
      <c r="I6" s="2249" t="str">
        <f>IF(org=0,"Не определено",org)</f>
        <v>ООО "РСО "Универсал"</v>
      </c>
      <c r="J6" s="2249"/>
      <c r="K6" s="2249"/>
      <c r="L6" s="2249"/>
      <c r="M6" s="266"/>
      <c r="W6" s="1631">
        <v>17</v>
      </c>
    </row>
    <row customHeight="1" ht="14.699999999999998">
      <c r="H7" s="376"/>
      <c r="I7" s="457"/>
      <c r="J7" s="463"/>
      <c r="K7" s="463"/>
      <c r="L7" s="752"/>
      <c r="M7" s="193"/>
      <c r="W7" s="1631">
        <v>14</v>
      </c>
    </row>
    <row customHeight="1" ht="14.699999999999998">
      <c r="H8" s="376"/>
      <c r="I8" s="2386" t="s">
        <v>296</v>
      </c>
      <c r="J8" s="2387"/>
      <c r="K8" s="2387"/>
      <c r="L8" s="2388"/>
      <c r="M8" s="2389" t="s">
        <v>297</v>
      </c>
      <c r="W8" s="1631">
        <v>14</v>
      </c>
    </row>
    <row customHeight="1" ht="35.699999999999996">
      <c r="E9" s="2051" t="s">
        <v>614</v>
      </c>
      <c r="F9" s="2051" t="s">
        <v>620</v>
      </c>
      <c r="H9" s="376"/>
      <c r="I9" s="2025" t="s">
        <v>86</v>
      </c>
      <c r="J9" s="2026" t="s">
        <v>298</v>
      </c>
      <c r="K9" s="2064" t="s">
        <v>562</v>
      </c>
      <c r="L9" s="2065" t="s">
        <v>299</v>
      </c>
      <c r="M9" s="2389"/>
      <c r="W9" s="1631">
        <v>34</v>
      </c>
    </row>
    <row customHeight="1" ht="35.699999999999996">
      <c r="B10" s="2053" t="s">
        <v>687</v>
      </c>
      <c r="C10" s="2053" t="s">
        <v>688</v>
      </c>
      <c r="D10" s="2052" t="s">
        <v>623</v>
      </c>
      <c r="E10" s="2056" t="s">
        <v>624</v>
      </c>
      <c r="F10" s="2056" t="s">
        <v>624</v>
      </c>
      <c r="H10" s="376"/>
      <c r="I10" s="2024" t="s">
        <v>107</v>
      </c>
      <c r="J10" s="1886" t="s">
        <v>689</v>
      </c>
      <c r="K10" s="2018" t="s">
        <v>302</v>
      </c>
      <c r="L10" s="818"/>
      <c r="M10" s="297" t="s">
        <v>690</v>
      </c>
      <c r="W10" s="1631">
        <v>34</v>
      </c>
    </row>
    <row customHeight="1" ht="50.25">
      <c r="B11" s="2053" t="s">
        <v>691</v>
      </c>
      <c r="C11" s="2053" t="s">
        <v>692</v>
      </c>
      <c r="D11" s="2052" t="s">
        <v>623</v>
      </c>
      <c r="E11" s="2056" t="s">
        <v>624</v>
      </c>
      <c r="F11" s="2056" t="s">
        <v>624</v>
      </c>
      <c r="H11" s="376"/>
      <c r="I11" s="2024" t="s">
        <v>108</v>
      </c>
      <c r="J11" s="1886" t="s">
        <v>693</v>
      </c>
      <c r="K11" s="2018" t="s">
        <v>302</v>
      </c>
      <c r="L11" s="818"/>
      <c r="M11" s="297" t="s">
        <v>690</v>
      </c>
      <c r="W11" s="1631">
        <v>48</v>
      </c>
    </row>
    <row customHeight="1" ht="48.29999999999999">
      <c r="B12" s="2053" t="s">
        <v>694</v>
      </c>
      <c r="C12" s="2053" t="s">
        <v>695</v>
      </c>
      <c r="D12" s="2052" t="s">
        <v>623</v>
      </c>
      <c r="E12" s="2056" t="s">
        <v>624</v>
      </c>
      <c r="F12" s="2056" t="s">
        <v>624</v>
      </c>
      <c r="H12" s="1688"/>
      <c r="I12" s="2024" t="s">
        <v>88</v>
      </c>
      <c r="J12" s="2031" t="s">
        <v>696</v>
      </c>
      <c r="K12" s="2018" t="s">
        <v>302</v>
      </c>
      <c r="L12" s="818"/>
      <c r="M12" s="297" t="s">
        <v>697</v>
      </c>
      <c r="N12" s="1624"/>
      <c r="P12" s="1631"/>
      <c r="W12" s="1631">
        <v>46</v>
      </c>
    </row>
    <row customHeight="1" ht="14.699999999999998">
      <c r="E13" s="343"/>
      <c r="H13" s="376"/>
      <c r="I13" s="347"/>
      <c r="J13" s="651" t="s">
        <v>698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39648-A0D8-0678-18B8-34299DA2802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548</v>
      </c>
      <c r="H2" s="541"/>
      <c r="I2" s="541"/>
      <c r="J2" s="542" t="s">
        <v>699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700</v>
      </c>
      <c r="F6" s="2307"/>
      <c r="G6" s="2307"/>
      <c r="H6" s="2307"/>
      <c r="I6" s="2307"/>
      <c r="J6" s="556"/>
      <c r="AF6" s="1631">
        <v>30</v>
      </c>
    </row>
    <row customHeight="1" ht="11.549999999999999">
      <c r="E7" s="2249" t="str">
        <f>IF(org=0,"Не определено",org)</f>
        <v>ООО "РСО "Универсал"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560</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296</v>
      </c>
      <c r="F13" s="2370"/>
      <c r="G13" s="2370"/>
      <c r="H13" s="1551"/>
      <c r="I13" s="1551"/>
      <c r="J13" s="2127"/>
      <c r="AF13" s="1631">
        <v>11</v>
      </c>
    </row>
    <row customHeight="1" ht="24">
      <c r="E14" s="1639" t="s">
        <v>86</v>
      </c>
      <c r="F14" s="1634" t="s">
        <v>298</v>
      </c>
      <c r="G14" s="1634" t="s">
        <v>562</v>
      </c>
      <c r="H14" s="1634" t="s">
        <v>299</v>
      </c>
      <c r="I14" s="1634" t="s">
        <v>299</v>
      </c>
      <c r="J14" s="2127"/>
      <c r="AF14" s="1631">
        <v>23</v>
      </c>
    </row>
    <row customHeight="1" ht="19.95">
      <c r="D15" s="1638"/>
      <c r="E15" s="1630" t="s">
        <v>107</v>
      </c>
      <c r="F15" s="707" t="s">
        <v>701</v>
      </c>
      <c r="G15" s="1646" t="s">
        <v>548</v>
      </c>
      <c r="H15" s="557"/>
      <c r="I15" s="557"/>
      <c r="J15" s="289" t="s">
        <v>702</v>
      </c>
      <c r="K15" s="543" t="s">
        <v>626</v>
      </c>
      <c r="AF15" s="1631">
        <v>19</v>
      </c>
    </row>
    <row customHeight="1" ht="35.699999999999996">
      <c r="D16" s="1638"/>
      <c r="E16" s="1630" t="s">
        <v>108</v>
      </c>
      <c r="F16" s="707" t="s">
        <v>703</v>
      </c>
      <c r="G16" s="1646" t="s">
        <v>548</v>
      </c>
      <c r="H16" s="558">
        <f>SUM(H17,H20:H32)</f>
        <v>0</v>
      </c>
      <c r="I16" s="558">
        <f>SUM(I17,I20,I23,I26,I29:I32)</f>
        <v>0</v>
      </c>
      <c r="J16" s="289" t="s">
        <v>704</v>
      </c>
      <c r="K16" s="543" t="s">
        <v>626</v>
      </c>
      <c r="AF16" s="1631">
        <v>34</v>
      </c>
    </row>
    <row customHeight="1" ht="19.95">
      <c r="D17" s="1638"/>
      <c r="E17" s="1664" t="s">
        <v>705</v>
      </c>
      <c r="F17" s="954" t="s">
        <v>706</v>
      </c>
      <c r="G17" s="1643" t="s">
        <v>548</v>
      </c>
      <c r="H17" s="557"/>
      <c r="I17" s="557"/>
      <c r="J17" s="289" t="s">
        <v>707</v>
      </c>
      <c r="K17" s="543"/>
      <c r="AF17" s="1631">
        <v>19</v>
      </c>
    </row>
    <row customHeight="1" ht="24">
      <c r="D18" s="1638"/>
      <c r="E18" s="1664" t="s">
        <v>708</v>
      </c>
      <c r="F18" s="1650" t="s">
        <v>709</v>
      </c>
      <c r="G18" s="1643" t="s">
        <v>548</v>
      </c>
      <c r="H18" s="557"/>
      <c r="I18" s="557"/>
      <c r="J18" s="289" t="s">
        <v>710</v>
      </c>
      <c r="K18" s="543"/>
      <c r="AF18" s="1631">
        <v>23</v>
      </c>
    </row>
    <row customHeight="1" ht="35.699999999999996">
      <c r="D19" s="1638"/>
      <c r="E19" s="1664" t="s">
        <v>711</v>
      </c>
      <c r="F19" s="1650" t="s">
        <v>712</v>
      </c>
      <c r="G19" s="1643" t="s">
        <v>548</v>
      </c>
      <c r="H19" s="557"/>
      <c r="I19" s="557"/>
      <c r="J19" s="289"/>
      <c r="K19" s="543"/>
      <c r="AF19" s="1631">
        <v>34</v>
      </c>
    </row>
    <row customHeight="1" ht="19.95">
      <c r="D20" s="1638"/>
      <c r="E20" s="1664" t="s">
        <v>303</v>
      </c>
      <c r="F20" s="954" t="s">
        <v>713</v>
      </c>
      <c r="G20" s="1643" t="s">
        <v>548</v>
      </c>
      <c r="H20" s="557"/>
      <c r="I20" s="557"/>
      <c r="J20" s="289" t="s">
        <v>714</v>
      </c>
      <c r="K20" s="543"/>
      <c r="AF20" s="1631">
        <v>19</v>
      </c>
    </row>
    <row customHeight="1" ht="19.95">
      <c r="D21" s="1638"/>
      <c r="E21" s="1664" t="s">
        <v>715</v>
      </c>
      <c r="F21" s="1650" t="s">
        <v>716</v>
      </c>
      <c r="G21" s="1643" t="s">
        <v>548</v>
      </c>
      <c r="H21" s="557"/>
      <c r="I21" s="557"/>
      <c r="J21" s="289"/>
      <c r="K21" s="543"/>
      <c r="AF21" s="1631">
        <v>19</v>
      </c>
    </row>
    <row customHeight="1" ht="19.95">
      <c r="D22" s="1638"/>
      <c r="E22" s="1664" t="s">
        <v>717</v>
      </c>
      <c r="F22" s="1650" t="s">
        <v>718</v>
      </c>
      <c r="G22" s="1643" t="s">
        <v>548</v>
      </c>
      <c r="H22" s="557"/>
      <c r="I22" s="557"/>
      <c r="J22" s="289"/>
      <c r="K22" s="543"/>
      <c r="AF22" s="1631">
        <v>19</v>
      </c>
    </row>
    <row customHeight="1" ht="24">
      <c r="D23" s="1638"/>
      <c r="E23" s="1664" t="s">
        <v>306</v>
      </c>
      <c r="F23" s="954" t="s">
        <v>719</v>
      </c>
      <c r="G23" s="1643" t="s">
        <v>548</v>
      </c>
      <c r="H23" s="557"/>
      <c r="I23" s="557"/>
      <c r="J23" s="289" t="s">
        <v>720</v>
      </c>
      <c r="K23" s="543"/>
      <c r="AF23" s="1631">
        <v>23</v>
      </c>
    </row>
    <row customHeight="1" ht="19.95">
      <c r="D24" s="1638"/>
      <c r="E24" s="1664" t="s">
        <v>721</v>
      </c>
      <c r="F24" s="1650" t="s">
        <v>722</v>
      </c>
      <c r="G24" s="1643" t="s">
        <v>548</v>
      </c>
      <c r="H24" s="557"/>
      <c r="I24" s="557"/>
      <c r="J24" s="289"/>
      <c r="K24" s="543"/>
      <c r="AF24" s="1631">
        <v>19</v>
      </c>
    </row>
    <row customHeight="1" ht="35.699999999999996">
      <c r="D25" s="1638"/>
      <c r="E25" s="1664" t="s">
        <v>723</v>
      </c>
      <c r="F25" s="1650" t="s">
        <v>724</v>
      </c>
      <c r="G25" s="1643" t="s">
        <v>548</v>
      </c>
      <c r="H25" s="557"/>
      <c r="I25" s="557"/>
      <c r="J25" s="289"/>
      <c r="K25" s="543"/>
      <c r="AF25" s="1631">
        <v>34</v>
      </c>
    </row>
    <row customHeight="1" ht="24">
      <c r="D26" s="1638"/>
      <c r="E26" s="1664" t="s">
        <v>725</v>
      </c>
      <c r="F26" s="954" t="s">
        <v>726</v>
      </c>
      <c r="G26" s="1643" t="s">
        <v>548</v>
      </c>
      <c r="H26" s="557"/>
      <c r="I26" s="557"/>
      <c r="J26" s="289" t="s">
        <v>727</v>
      </c>
      <c r="K26" s="543"/>
      <c r="AF26" s="1631">
        <v>23</v>
      </c>
    </row>
    <row customHeight="1" ht="19.95">
      <c r="D27" s="1638"/>
      <c r="E27" s="1675" t="s">
        <v>728</v>
      </c>
      <c r="F27" s="1650" t="s">
        <v>729</v>
      </c>
      <c r="G27" s="1654" t="s">
        <v>548</v>
      </c>
      <c r="H27" s="1676"/>
      <c r="I27" s="1676"/>
      <c r="J27" s="289"/>
      <c r="K27" s="543"/>
      <c r="AF27" s="1631">
        <v>19</v>
      </c>
    </row>
    <row customHeight="1" ht="19.95">
      <c r="D28" s="1638"/>
      <c r="E28" s="1675" t="s">
        <v>730</v>
      </c>
      <c r="F28" s="1650" t="s">
        <v>731</v>
      </c>
      <c r="G28" s="1654" t="s">
        <v>548</v>
      </c>
      <c r="H28" s="1676"/>
      <c r="I28" s="1676"/>
      <c r="J28" s="289"/>
      <c r="K28" s="543"/>
      <c r="AF28" s="1631">
        <v>19</v>
      </c>
    </row>
    <row customHeight="1" ht="19.95">
      <c r="D29" s="1638"/>
      <c r="E29" s="1675" t="s">
        <v>732</v>
      </c>
      <c r="F29" s="954" t="s">
        <v>733</v>
      </c>
      <c r="G29" s="1654" t="s">
        <v>548</v>
      </c>
      <c r="H29" s="1676"/>
      <c r="I29" s="1676"/>
      <c r="J29" s="289"/>
      <c r="K29" s="543"/>
      <c r="AF29" s="1631">
        <v>19</v>
      </c>
    </row>
    <row customHeight="1" ht="19.95">
      <c r="D30" s="1638"/>
      <c r="E30" s="1675" t="s">
        <v>734</v>
      </c>
      <c r="F30" s="954" t="s">
        <v>735</v>
      </c>
      <c r="G30" s="1654" t="s">
        <v>548</v>
      </c>
      <c r="H30" s="1676"/>
      <c r="I30" s="1676"/>
      <c r="J30" s="289"/>
      <c r="K30" s="543"/>
      <c r="AF30" s="1631">
        <v>19</v>
      </c>
    </row>
    <row customHeight="1" ht="19.95">
      <c r="D31" s="1638"/>
      <c r="E31" s="1675" t="s">
        <v>736</v>
      </c>
      <c r="F31" s="954" t="s">
        <v>737</v>
      </c>
      <c r="G31" s="1654" t="s">
        <v>548</v>
      </c>
      <c r="H31" s="1676"/>
      <c r="I31" s="1676"/>
      <c r="J31" s="289"/>
      <c r="K31" s="543"/>
      <c r="AF31" s="1631">
        <v>19</v>
      </c>
    </row>
    <row s="1366" customFormat="1" customHeight="1" ht="35.699999999999996">
      <c r="A32" s="987"/>
      <c r="C32" s="1636"/>
      <c r="D32" s="1638"/>
      <c r="E32" s="1675" t="s">
        <v>738</v>
      </c>
      <c r="F32" s="954" t="s">
        <v>739</v>
      </c>
      <c r="G32" s="1644" t="s">
        <v>548</v>
      </c>
      <c r="H32" s="579">
        <f>SUM(H33:H34)</f>
        <v>0</v>
      </c>
      <c r="I32" s="579">
        <f>SUM(I33:I34)</f>
        <v>0</v>
      </c>
      <c r="J32" s="289" t="s">
        <v>740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573</v>
      </c>
      <c r="G34" s="572"/>
      <c r="H34" s="573"/>
      <c r="I34" s="573"/>
      <c r="J34" s="301" t="s">
        <v>741</v>
      </c>
      <c r="K34" s="543"/>
      <c r="L34" s="1636"/>
      <c r="M34" s="1636"/>
      <c r="R34" s="1636"/>
      <c r="U34" s="544"/>
      <c r="AA34" s="1632"/>
      <c r="AB34" s="1632"/>
      <c r="AC34" s="1632"/>
      <c r="AD34" s="1632"/>
      <c r="AE34" s="1632"/>
      <c r="AF34" s="1160">
        <v>19</v>
      </c>
    </row>
    <row customHeight="1" ht="60">
      <c r="D35" s="1638"/>
      <c r="E35" s="1675" t="s">
        <v>742</v>
      </c>
      <c r="F35" s="954" t="s">
        <v>743</v>
      </c>
      <c r="G35" s="1654" t="s">
        <v>548</v>
      </c>
      <c r="H35" s="1676"/>
      <c r="I35" s="1676"/>
      <c r="J35" s="289" t="s">
        <v>744</v>
      </c>
      <c r="K35" s="543"/>
      <c r="AF35" s="1631">
        <v>57</v>
      </c>
    </row>
    <row s="1366" customFormat="1" customHeight="1" ht="24">
      <c r="A36" s="989" t="s">
        <v>574</v>
      </c>
      <c r="C36" s="1636"/>
      <c r="D36" s="1638"/>
      <c r="E36" s="1664" t="s">
        <v>88</v>
      </c>
      <c r="F36" s="707" t="s">
        <v>745</v>
      </c>
      <c r="G36" s="1643" t="s">
        <v>548</v>
      </c>
      <c r="H36" s="557"/>
      <c r="I36" s="557"/>
      <c r="J36" s="289" t="s">
        <v>746</v>
      </c>
      <c r="K36" s="543"/>
      <c r="L36" s="1636"/>
      <c r="M36" s="1636"/>
      <c r="R36" s="1636"/>
      <c r="U36" s="544"/>
      <c r="AA36" s="1632"/>
      <c r="AB36" s="1632"/>
      <c r="AC36" s="1632"/>
      <c r="AD36" s="1632"/>
      <c r="AE36" s="1632"/>
      <c r="AF36" s="1160">
        <v>23</v>
      </c>
    </row>
    <row s="1366" customFormat="1" customHeight="1" ht="35.699999999999996">
      <c r="A37" s="989"/>
      <c r="C37" s="1636"/>
      <c r="D37" s="1638"/>
      <c r="E37" s="1664" t="s">
        <v>320</v>
      </c>
      <c r="F37" s="954" t="s">
        <v>747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748</v>
      </c>
      <c r="G38" s="1643" t="s">
        <v>548</v>
      </c>
      <c r="H38" s="557"/>
      <c r="I38" s="557"/>
      <c r="J38" s="289" t="s">
        <v>749</v>
      </c>
      <c r="K38" s="543"/>
      <c r="L38" s="1636"/>
      <c r="M38" s="1636"/>
      <c r="R38" s="1636"/>
      <c r="U38" s="544"/>
      <c r="AA38" s="1632"/>
      <c r="AB38" s="1632"/>
      <c r="AC38" s="1632"/>
      <c r="AD38" s="1632"/>
      <c r="AE38" s="1632"/>
      <c r="AF38" s="1160">
        <v>19</v>
      </c>
    </row>
    <row s="1366" customFormat="1" customHeight="1" ht="24">
      <c r="A39" s="987"/>
      <c r="C39" s="1636"/>
      <c r="D39" s="575"/>
      <c r="E39" s="1664" t="s">
        <v>750</v>
      </c>
      <c r="F39" s="954" t="s">
        <v>751</v>
      </c>
      <c r="G39" s="1654" t="s">
        <v>548</v>
      </c>
      <c r="H39" s="557"/>
      <c r="I39" s="557"/>
      <c r="J39" s="289" t="s">
        <v>752</v>
      </c>
      <c r="K39" s="543"/>
      <c r="L39" s="1636"/>
      <c r="M39" s="1636"/>
      <c r="R39" s="1636"/>
      <c r="U39" s="544"/>
      <c r="AA39" s="1632"/>
      <c r="AB39" s="1632"/>
      <c r="AC39" s="1632"/>
      <c r="AD39" s="1632"/>
      <c r="AE39" s="1632"/>
      <c r="AF39" s="1160">
        <v>23</v>
      </c>
    </row>
    <row s="1366" customFormat="1" customHeight="1" ht="24">
      <c r="A40" s="987"/>
      <c r="C40" s="1636"/>
      <c r="D40" s="1638"/>
      <c r="E40" s="1664" t="s">
        <v>753</v>
      </c>
      <c r="F40" s="1650" t="s">
        <v>754</v>
      </c>
      <c r="G40" s="1643" t="s">
        <v>548</v>
      </c>
      <c r="H40" s="557"/>
      <c r="I40" s="557"/>
      <c r="J40" s="289" t="s">
        <v>755</v>
      </c>
      <c r="K40" s="543"/>
      <c r="L40" s="1636"/>
      <c r="M40" s="1636"/>
      <c r="R40" s="1636"/>
      <c r="U40" s="544"/>
      <c r="AA40" s="1632"/>
      <c r="AB40" s="1632"/>
      <c r="AC40" s="1632"/>
      <c r="AD40" s="1632"/>
      <c r="AE40" s="1632"/>
      <c r="AF40" s="1160">
        <v>23</v>
      </c>
    </row>
    <row s="1366" customFormat="1" customHeight="1" ht="24">
      <c r="A41" s="987"/>
      <c r="C41" s="1636"/>
      <c r="D41" s="1638"/>
      <c r="E41" s="1664" t="s">
        <v>756</v>
      </c>
      <c r="F41" s="1650" t="s">
        <v>757</v>
      </c>
      <c r="G41" s="1643" t="s">
        <v>548</v>
      </c>
      <c r="H41" s="557"/>
      <c r="I41" s="557"/>
      <c r="J41" s="289" t="s">
        <v>758</v>
      </c>
      <c r="K41" s="543"/>
      <c r="L41" s="1636"/>
      <c r="M41" s="1636"/>
      <c r="R41" s="1636"/>
      <c r="U41" s="544"/>
      <c r="AA41" s="1632"/>
      <c r="AB41" s="1632"/>
      <c r="AC41" s="1632"/>
      <c r="AD41" s="1632"/>
      <c r="AE41" s="1632"/>
      <c r="AF41" s="1160">
        <v>23</v>
      </c>
    </row>
    <row s="1366" customFormat="1" customHeight="1" ht="24">
      <c r="A42" s="987"/>
      <c r="C42" s="1636"/>
      <c r="D42" s="1638"/>
      <c r="E42" s="1664" t="s">
        <v>759</v>
      </c>
      <c r="F42" s="1650" t="s">
        <v>760</v>
      </c>
      <c r="G42" s="1643" t="s">
        <v>548</v>
      </c>
      <c r="H42" s="557"/>
      <c r="I42" s="557"/>
      <c r="J42" s="289" t="s">
        <v>761</v>
      </c>
      <c r="K42" s="543"/>
      <c r="L42" s="1636"/>
      <c r="M42" s="1636"/>
      <c r="R42" s="1636"/>
      <c r="U42" s="544"/>
      <c r="AA42" s="1632"/>
      <c r="AB42" s="1632"/>
      <c r="AC42" s="1632"/>
      <c r="AD42" s="1632"/>
      <c r="AE42" s="1632"/>
      <c r="AF42" s="1160">
        <v>23</v>
      </c>
    </row>
    <row s="1366" customFormat="1" customHeight="1" ht="35.699999999999996">
      <c r="A43" s="987"/>
      <c r="C43" s="1636" t="s">
        <v>584</v>
      </c>
      <c r="D43" s="1638"/>
      <c r="E43" s="1664" t="s">
        <v>109</v>
      </c>
      <c r="F43" s="707" t="s">
        <v>625</v>
      </c>
      <c r="G43" s="1646" t="s">
        <v>762</v>
      </c>
      <c r="H43" s="401"/>
      <c r="I43" s="401"/>
      <c r="J43" s="289" t="s">
        <v>763</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764</v>
      </c>
      <c r="G44" s="1643" t="s">
        <v>765</v>
      </c>
      <c r="H44" s="545"/>
      <c r="I44" s="545"/>
      <c r="J44" s="289" t="s">
        <v>766</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767</v>
      </c>
      <c r="G45" s="1654" t="s">
        <v>768</v>
      </c>
      <c r="H45" s="545"/>
      <c r="I45" s="545"/>
      <c r="J45" s="289" t="s">
        <v>769</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770</v>
      </c>
      <c r="G46" s="1643" t="s">
        <v>586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55A18-9358-8198-6EC1-9690C3DECC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548</v>
      </c>
      <c r="H2" s="541"/>
      <c r="I2" s="541"/>
      <c r="J2" s="542" t="s">
        <v>551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771</v>
      </c>
      <c r="F6" s="2248"/>
      <c r="G6" s="2248"/>
      <c r="H6" s="2248"/>
      <c r="I6" s="2248"/>
      <c r="J6" s="556"/>
      <c r="AF6" s="1631">
        <v>32</v>
      </c>
    </row>
    <row customHeight="1" ht="25.2">
      <c r="E7" s="2249" t="str">
        <f>IF(org=0,"Не определено",org)</f>
        <v>ООО "РСО "Универсал"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560</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296</v>
      </c>
      <c r="F13" s="2370"/>
      <c r="G13" s="2370"/>
      <c r="H13" s="1656"/>
      <c r="I13" s="1656"/>
      <c r="J13" s="2127"/>
      <c r="AF13" s="1631">
        <v>11</v>
      </c>
    </row>
    <row customHeight="1" ht="24">
      <c r="E14" s="1657" t="s">
        <v>86</v>
      </c>
      <c r="F14" s="1660" t="s">
        <v>298</v>
      </c>
      <c r="G14" s="1660" t="s">
        <v>562</v>
      </c>
      <c r="H14" s="1660" t="s">
        <v>299</v>
      </c>
      <c r="I14" s="1660" t="s">
        <v>299</v>
      </c>
      <c r="J14" s="2127"/>
      <c r="AF14" s="1631">
        <v>23</v>
      </c>
    </row>
    <row customHeight="1" ht="19.95">
      <c r="D15" s="1638"/>
      <c r="E15" s="1630" t="s">
        <v>107</v>
      </c>
      <c r="F15" s="707" t="s">
        <v>772</v>
      </c>
      <c r="G15" s="1657" t="s">
        <v>548</v>
      </c>
      <c r="H15" s="557"/>
      <c r="I15" s="557"/>
      <c r="J15" s="289" t="s">
        <v>773</v>
      </c>
      <c r="K15" s="543" t="s">
        <v>626</v>
      </c>
      <c r="AF15" s="1631">
        <v>19</v>
      </c>
    </row>
    <row customHeight="1" ht="24">
      <c r="D16" s="1638"/>
      <c r="E16" s="1630" t="s">
        <v>108</v>
      </c>
      <c r="F16" s="1665" t="s">
        <v>774</v>
      </c>
      <c r="G16" s="1657" t="s">
        <v>548</v>
      </c>
      <c r="H16" s="558">
        <f>SUM(H17,H20:H27)</f>
        <v>0</v>
      </c>
      <c r="I16" s="558">
        <f>SUM(I17,I20:I27)</f>
        <v>0</v>
      </c>
      <c r="J16" s="289" t="s">
        <v>775</v>
      </c>
      <c r="K16" s="543" t="s">
        <v>626</v>
      </c>
      <c r="AF16" s="1631">
        <v>23</v>
      </c>
    </row>
    <row customHeight="1" ht="35.699999999999996">
      <c r="D17" s="1638"/>
      <c r="E17" s="1664" t="s">
        <v>705</v>
      </c>
      <c r="F17" s="1667" t="s">
        <v>776</v>
      </c>
      <c r="G17" s="1654" t="s">
        <v>548</v>
      </c>
      <c r="H17" s="557"/>
      <c r="I17" s="557"/>
      <c r="J17" s="289" t="s">
        <v>777</v>
      </c>
      <c r="K17" s="543"/>
      <c r="AF17" s="1631">
        <v>34</v>
      </c>
    </row>
    <row customHeight="1" ht="19.95">
      <c r="D18" s="1638"/>
      <c r="E18" s="1664" t="s">
        <v>708</v>
      </c>
      <c r="F18" s="1668" t="s">
        <v>778</v>
      </c>
      <c r="G18" s="1654" t="s">
        <v>548</v>
      </c>
      <c r="H18" s="557"/>
      <c r="I18" s="557"/>
      <c r="J18" s="289"/>
      <c r="K18" s="543"/>
      <c r="AF18" s="1631">
        <v>19</v>
      </c>
    </row>
    <row customHeight="1" ht="24">
      <c r="D19" s="1638"/>
      <c r="E19" s="1664" t="s">
        <v>711</v>
      </c>
      <c r="F19" s="1668" t="s">
        <v>779</v>
      </c>
      <c r="G19" s="1654" t="s">
        <v>548</v>
      </c>
      <c r="H19" s="557"/>
      <c r="I19" s="557"/>
      <c r="J19" s="289"/>
      <c r="K19" s="543"/>
      <c r="AF19" s="1631">
        <v>23</v>
      </c>
    </row>
    <row customHeight="1" ht="35.699999999999996">
      <c r="D20" s="1638"/>
      <c r="E20" s="1664" t="s">
        <v>303</v>
      </c>
      <c r="F20" s="1667" t="s">
        <v>780</v>
      </c>
      <c r="G20" s="1654" t="s">
        <v>548</v>
      </c>
      <c r="H20" s="557"/>
      <c r="I20" s="557"/>
      <c r="J20" s="289"/>
      <c r="K20" s="543"/>
      <c r="AF20" s="1631">
        <v>34</v>
      </c>
    </row>
    <row customHeight="1" ht="48.29999999999999">
      <c r="D21" s="1638"/>
      <c r="E21" s="1664" t="s">
        <v>306</v>
      </c>
      <c r="F21" s="1667" t="s">
        <v>781</v>
      </c>
      <c r="G21" s="1654" t="s">
        <v>548</v>
      </c>
      <c r="H21" s="557"/>
      <c r="I21" s="557"/>
      <c r="J21" s="289"/>
      <c r="K21" s="543"/>
      <c r="AF21" s="1631">
        <v>46</v>
      </c>
    </row>
    <row customHeight="1" ht="60">
      <c r="D22" s="1638"/>
      <c r="E22" s="1664" t="s">
        <v>725</v>
      </c>
      <c r="F22" s="1667" t="s">
        <v>782</v>
      </c>
      <c r="G22" s="1654" t="s">
        <v>548</v>
      </c>
      <c r="H22" s="557"/>
      <c r="I22" s="557"/>
      <c r="J22" s="289"/>
      <c r="K22" s="543"/>
      <c r="AF22" s="1631">
        <v>57</v>
      </c>
    </row>
    <row customHeight="1" ht="35.699999999999996">
      <c r="D23" s="1638"/>
      <c r="E23" s="1664" t="s">
        <v>732</v>
      </c>
      <c r="F23" s="1667" t="s">
        <v>783</v>
      </c>
      <c r="G23" s="1654" t="s">
        <v>548</v>
      </c>
      <c r="H23" s="557"/>
      <c r="I23" s="557"/>
      <c r="J23" s="289"/>
      <c r="K23" s="543"/>
      <c r="AF23" s="1631">
        <v>34</v>
      </c>
    </row>
    <row customHeight="1" ht="35.699999999999996">
      <c r="D24" s="1638"/>
      <c r="E24" s="1664" t="s">
        <v>734</v>
      </c>
      <c r="F24" s="1667" t="s">
        <v>784</v>
      </c>
      <c r="G24" s="1654" t="s">
        <v>548</v>
      </c>
      <c r="H24" s="557"/>
      <c r="I24" s="557"/>
      <c r="J24" s="289"/>
      <c r="K24" s="543"/>
      <c r="AF24" s="1631">
        <v>34</v>
      </c>
    </row>
    <row customHeight="1" ht="24">
      <c r="D25" s="1638"/>
      <c r="E25" s="1664" t="s">
        <v>736</v>
      </c>
      <c r="F25" s="1667" t="s">
        <v>785</v>
      </c>
      <c r="G25" s="1654" t="s">
        <v>548</v>
      </c>
      <c r="H25" s="557"/>
      <c r="I25" s="557"/>
      <c r="J25" s="289"/>
      <c r="K25" s="543"/>
      <c r="AF25" s="1631">
        <v>23</v>
      </c>
    </row>
    <row customHeight="1" ht="76.5">
      <c r="D26" s="1638"/>
      <c r="E26" s="1664" t="s">
        <v>738</v>
      </c>
      <c r="F26" s="1667" t="s">
        <v>786</v>
      </c>
      <c r="G26" s="1654" t="s">
        <v>548</v>
      </c>
      <c r="H26" s="557"/>
      <c r="I26" s="557"/>
      <c r="J26" s="289"/>
      <c r="K26" s="543"/>
      <c r="AF26" s="1631">
        <v>73</v>
      </c>
    </row>
    <row s="1366" customFormat="1" customHeight="1" ht="35.699999999999996">
      <c r="A27" s="987"/>
      <c r="C27" s="1636"/>
      <c r="D27" s="1638"/>
      <c r="E27" s="1629" t="s">
        <v>742</v>
      </c>
      <c r="F27" s="1628" t="s">
        <v>787</v>
      </c>
      <c r="G27" s="1655" t="s">
        <v>548</v>
      </c>
      <c r="H27" s="579">
        <f>SUM(H28:H29)</f>
        <v>0</v>
      </c>
      <c r="I27" s="579">
        <f>SUM(I28:I29)</f>
        <v>0</v>
      </c>
      <c r="J27" s="289" t="s">
        <v>740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573</v>
      </c>
      <c r="G29" s="572"/>
      <c r="H29" s="573"/>
      <c r="I29" s="573"/>
      <c r="J29" s="301" t="s">
        <v>741</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788</v>
      </c>
      <c r="G30" s="1654" t="s">
        <v>548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789</v>
      </c>
      <c r="G31" s="1654" t="s">
        <v>548</v>
      </c>
      <c r="H31" s="557"/>
      <c r="I31" s="557"/>
      <c r="J31" s="289" t="s">
        <v>790</v>
      </c>
      <c r="K31" s="543"/>
      <c r="L31" s="1636"/>
      <c r="M31" s="1636"/>
      <c r="R31" s="1636"/>
      <c r="U31" s="544"/>
      <c r="AA31" s="1632"/>
      <c r="AB31" s="1632"/>
      <c r="AC31" s="1632"/>
      <c r="AD31" s="1632"/>
      <c r="AE31" s="1632"/>
      <c r="AF31" s="1160">
        <v>34</v>
      </c>
    </row>
    <row s="1366" customFormat="1" customHeight="1" ht="24">
      <c r="A32" s="987"/>
      <c r="C32" s="1636"/>
      <c r="D32" s="1638"/>
      <c r="E32" s="1664" t="s">
        <v>750</v>
      </c>
      <c r="F32" s="690" t="s">
        <v>754</v>
      </c>
      <c r="G32" s="1654" t="s">
        <v>548</v>
      </c>
      <c r="H32" s="557"/>
      <c r="I32" s="557"/>
      <c r="J32" s="289" t="s">
        <v>791</v>
      </c>
      <c r="K32" s="543"/>
      <c r="L32" s="1636"/>
      <c r="M32" s="1636"/>
      <c r="R32" s="1636"/>
      <c r="U32" s="544"/>
      <c r="AA32" s="1632"/>
      <c r="AB32" s="1632"/>
      <c r="AC32" s="1632"/>
      <c r="AD32" s="1632"/>
      <c r="AE32" s="1632"/>
      <c r="AF32" s="1160">
        <v>23</v>
      </c>
    </row>
    <row s="1366" customFormat="1" customHeight="1" ht="24">
      <c r="A33" s="987"/>
      <c r="C33" s="1636"/>
      <c r="D33" s="1638"/>
      <c r="E33" s="1664" t="s">
        <v>792</v>
      </c>
      <c r="F33" s="690" t="s">
        <v>793</v>
      </c>
      <c r="G33" s="1654" t="s">
        <v>548</v>
      </c>
      <c r="H33" s="557"/>
      <c r="I33" s="557"/>
      <c r="J33" s="289" t="s">
        <v>794</v>
      </c>
      <c r="K33" s="543"/>
      <c r="L33" s="1636"/>
      <c r="M33" s="1636"/>
      <c r="R33" s="1636"/>
      <c r="U33" s="544"/>
      <c r="AA33" s="1632"/>
      <c r="AB33" s="1632"/>
      <c r="AC33" s="1632"/>
      <c r="AD33" s="1632"/>
      <c r="AE33" s="1632"/>
      <c r="AF33" s="1160">
        <v>23</v>
      </c>
    </row>
    <row s="1366" customFormat="1" customHeight="1" ht="24">
      <c r="A34" s="987"/>
      <c r="C34" s="1636"/>
      <c r="D34" s="1638"/>
      <c r="E34" s="1664" t="s">
        <v>795</v>
      </c>
      <c r="F34" s="690" t="s">
        <v>760</v>
      </c>
      <c r="G34" s="1654" t="s">
        <v>548</v>
      </c>
      <c r="H34" s="557"/>
      <c r="I34" s="557"/>
      <c r="J34" s="289" t="s">
        <v>796</v>
      </c>
      <c r="K34" s="543"/>
      <c r="L34" s="1636"/>
      <c r="M34" s="1636"/>
      <c r="R34" s="1636"/>
      <c r="U34" s="544"/>
      <c r="AA34" s="1632"/>
      <c r="AB34" s="1632"/>
      <c r="AC34" s="1632"/>
      <c r="AD34" s="1632"/>
      <c r="AE34" s="1632"/>
      <c r="AF34" s="1160">
        <v>23</v>
      </c>
    </row>
    <row s="1366" customFormat="1" customHeight="1" ht="35.699999999999996">
      <c r="A35" s="987"/>
      <c r="C35" s="1636" t="s">
        <v>584</v>
      </c>
      <c r="D35" s="1638"/>
      <c r="E35" s="1664" t="s">
        <v>109</v>
      </c>
      <c r="F35" s="1661" t="s">
        <v>625</v>
      </c>
      <c r="G35" s="1657" t="s">
        <v>302</v>
      </c>
      <c r="H35" s="401"/>
      <c r="I35" s="401"/>
      <c r="J35" s="289" t="s">
        <v>797</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798</v>
      </c>
      <c r="G36" s="1654" t="s">
        <v>765</v>
      </c>
      <c r="H36" s="545"/>
      <c r="I36" s="545"/>
      <c r="J36" s="289" t="s">
        <v>766</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799</v>
      </c>
      <c r="G37" s="1654" t="s">
        <v>768</v>
      </c>
      <c r="H37" s="545"/>
      <c r="I37" s="545"/>
      <c r="J37" s="289" t="s">
        <v>769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800</v>
      </c>
      <c r="F39" s="2285" t="s">
        <v>801</v>
      </c>
      <c r="G39" s="2285"/>
      <c r="H39" s="369"/>
      <c r="I39" s="369"/>
      <c r="J39" s="369"/>
      <c r="AF39" s="1631">
        <v>26</v>
      </c>
    </row>
    <row s="1641" customFormat="1" customHeight="1" ht="39.75">
      <c r="A40" s="987"/>
      <c r="B40" s="1636"/>
      <c r="C40" s="1636"/>
      <c r="D40" s="351"/>
      <c r="F40" s="2285" t="s">
        <v>802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5336E-2E88-1859-3DA8-9209ED72FA4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"РСО "Универсал"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560</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296</v>
      </c>
      <c r="E10" s="2102"/>
      <c r="F10" s="2102"/>
      <c r="G10" s="2102"/>
      <c r="H10" s="2102"/>
      <c r="I10" s="2102"/>
      <c r="J10" s="2103"/>
      <c r="K10" s="2199"/>
      <c r="L10" s="509"/>
      <c r="X10" s="758">
        <v>11</v>
      </c>
    </row>
    <row s="1635" customFormat="1" customHeight="1" ht="24">
      <c r="A11" s="2385"/>
      <c r="B11" s="2385"/>
      <c r="C11" s="657"/>
      <c r="D11" s="703" t="s">
        <v>86</v>
      </c>
      <c r="E11" s="705" t="s">
        <v>803</v>
      </c>
      <c r="F11" s="705" t="s">
        <v>562</v>
      </c>
      <c r="G11" s="465" t="s">
        <v>299</v>
      </c>
      <c r="H11" s="465" t="s">
        <v>386</v>
      </c>
      <c r="I11" s="807" t="s">
        <v>299</v>
      </c>
      <c r="J11" s="808" t="s">
        <v>386</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804</v>
      </c>
      <c r="D13" s="953" t="s">
        <v>107</v>
      </c>
      <c r="E13" s="279" t="s">
        <v>805</v>
      </c>
      <c r="F13" s="660" t="s">
        <v>806</v>
      </c>
      <c r="G13" s="557"/>
      <c r="H13" s="661"/>
      <c r="I13" s="557"/>
      <c r="J13" s="661"/>
      <c r="K13" s="289" t="s">
        <v>807</v>
      </c>
      <c r="L13" s="720"/>
      <c r="X13" s="505">
        <v>0</v>
      </c>
    </row>
    <row customHeight="1" ht="22.5" hidden="1">
      <c r="A14" s="2392"/>
      <c r="D14" s="539" t="s">
        <v>108</v>
      </c>
      <c r="E14" s="279" t="s">
        <v>808</v>
      </c>
      <c r="F14" s="660" t="s">
        <v>809</v>
      </c>
      <c r="G14" s="557"/>
      <c r="H14" s="662"/>
      <c r="I14" s="557"/>
      <c r="J14" s="662"/>
      <c r="K14" s="289" t="s">
        <v>810</v>
      </c>
      <c r="L14" s="720"/>
      <c r="X14" s="505">
        <v>0</v>
      </c>
    </row>
    <row s="1635" customFormat="1" customHeight="1" ht="78.75" hidden="1">
      <c r="A15" s="2392"/>
      <c r="B15" s="511"/>
      <c r="D15" s="953" t="s">
        <v>88</v>
      </c>
      <c r="E15" s="707" t="s">
        <v>811</v>
      </c>
      <c r="F15" s="950" t="s">
        <v>302</v>
      </c>
      <c r="G15" s="950" t="s">
        <v>302</v>
      </c>
      <c r="H15" s="106"/>
      <c r="I15" s="950" t="s">
        <v>302</v>
      </c>
      <c r="J15" s="106"/>
      <c r="K15" s="289" t="s">
        <v>812</v>
      </c>
      <c r="L15" s="720"/>
      <c r="X15" s="758">
        <v>0</v>
      </c>
    </row>
    <row s="1635" customFormat="1" customHeight="1" ht="22.5" hidden="1">
      <c r="A16" s="2392"/>
      <c r="B16" s="511"/>
      <c r="D16" s="953" t="s">
        <v>320</v>
      </c>
      <c r="E16" s="954" t="s">
        <v>813</v>
      </c>
      <c r="F16" s="950" t="s">
        <v>814</v>
      </c>
      <c r="G16" s="817"/>
      <c r="H16" s="106"/>
      <c r="I16" s="817"/>
      <c r="J16" s="106"/>
      <c r="K16" s="289"/>
      <c r="L16" s="720"/>
      <c r="X16" s="758">
        <v>0</v>
      </c>
    </row>
    <row s="1635" customFormat="1" customHeight="1" ht="22.5" hidden="1">
      <c r="A17" s="2392"/>
      <c r="B17" s="511"/>
      <c r="D17" s="953" t="s">
        <v>328</v>
      </c>
      <c r="E17" s="954" t="s">
        <v>815</v>
      </c>
      <c r="F17" s="950" t="s">
        <v>816</v>
      </c>
      <c r="G17" s="817"/>
      <c r="H17" s="106"/>
      <c r="I17" s="817"/>
      <c r="J17" s="106"/>
      <c r="K17" s="289"/>
      <c r="L17" s="720"/>
      <c r="X17" s="758">
        <v>0</v>
      </c>
    </row>
    <row s="1635" customFormat="1" customHeight="1" ht="33.75" hidden="1">
      <c r="A18" s="2392"/>
      <c r="B18" s="511"/>
      <c r="D18" s="953" t="s">
        <v>330</v>
      </c>
      <c r="E18" s="954" t="s">
        <v>817</v>
      </c>
      <c r="F18" s="950" t="s">
        <v>567</v>
      </c>
      <c r="G18" s="680"/>
      <c r="H18" s="106"/>
      <c r="I18" s="680"/>
      <c r="J18" s="106"/>
      <c r="K18" s="289"/>
      <c r="L18" s="720"/>
      <c r="X18" s="758">
        <v>0</v>
      </c>
    </row>
    <row customHeight="1" ht="101.25" hidden="1">
      <c r="A19" s="2392"/>
      <c r="D19" s="953" t="s">
        <v>89</v>
      </c>
      <c r="E19" s="279" t="s">
        <v>818</v>
      </c>
      <c r="F19" s="660" t="s">
        <v>542</v>
      </c>
      <c r="G19" s="663"/>
      <c r="H19" s="662"/>
      <c r="I19" s="955"/>
      <c r="J19" s="662"/>
      <c r="K19" s="289" t="s">
        <v>819</v>
      </c>
      <c r="L19" s="720"/>
      <c r="X19" s="505">
        <v>0</v>
      </c>
    </row>
    <row s="1635" customFormat="1" customHeight="1" ht="18.75" hidden="1">
      <c r="A20" s="2392"/>
      <c r="C20" s="956"/>
      <c r="D20" s="953" t="s">
        <v>750</v>
      </c>
      <c r="E20" s="954" t="s">
        <v>820</v>
      </c>
      <c r="F20" s="950" t="s">
        <v>302</v>
      </c>
      <c r="G20" s="950" t="s">
        <v>302</v>
      </c>
      <c r="H20" s="949" t="s">
        <v>302</v>
      </c>
      <c r="I20" s="950" t="s">
        <v>302</v>
      </c>
      <c r="J20" s="949" t="s">
        <v>302</v>
      </c>
      <c r="K20" s="948"/>
      <c r="L20" s="720"/>
      <c r="W20" s="675"/>
      <c r="X20" s="758">
        <v>0</v>
      </c>
    </row>
    <row s="1635" customFormat="1" customHeight="1" ht="33.75" hidden="1">
      <c r="A21" s="2392"/>
      <c r="C21" s="956"/>
      <c r="D21" s="953" t="s">
        <v>753</v>
      </c>
      <c r="E21" s="576" t="s">
        <v>821</v>
      </c>
      <c r="F21" s="950" t="s">
        <v>822</v>
      </c>
      <c r="G21" s="680"/>
      <c r="H21" s="106"/>
      <c r="I21" s="680"/>
      <c r="J21" s="106"/>
      <c r="K21" s="948"/>
      <c r="L21" s="720"/>
      <c r="W21" s="675"/>
      <c r="X21" s="758">
        <v>0</v>
      </c>
    </row>
    <row s="1635" customFormat="1" customHeight="1" ht="33.75" hidden="1">
      <c r="A22" s="2392"/>
      <c r="C22" s="956"/>
      <c r="D22" s="953" t="s">
        <v>756</v>
      </c>
      <c r="E22" s="576" t="s">
        <v>823</v>
      </c>
      <c r="F22" s="950" t="s">
        <v>824</v>
      </c>
      <c r="G22" s="680"/>
      <c r="H22" s="106"/>
      <c r="I22" s="680"/>
      <c r="J22" s="106"/>
      <c r="K22" s="948"/>
      <c r="L22" s="720"/>
      <c r="W22" s="675"/>
      <c r="X22" s="758">
        <v>0</v>
      </c>
    </row>
    <row s="1635" customFormat="1" customHeight="1" ht="22.5" hidden="1">
      <c r="A23" s="2392"/>
      <c r="C23" s="956"/>
      <c r="D23" s="953" t="s">
        <v>792</v>
      </c>
      <c r="E23" s="954" t="s">
        <v>825</v>
      </c>
      <c r="F23" s="950" t="s">
        <v>302</v>
      </c>
      <c r="G23" s="950" t="s">
        <v>302</v>
      </c>
      <c r="H23" s="949" t="s">
        <v>302</v>
      </c>
      <c r="I23" s="950" t="s">
        <v>302</v>
      </c>
      <c r="J23" s="949" t="s">
        <v>302</v>
      </c>
      <c r="K23" s="948"/>
      <c r="L23" s="720"/>
      <c r="W23" s="675"/>
      <c r="X23" s="758">
        <v>0</v>
      </c>
    </row>
    <row s="1635" customFormat="1" customHeight="1" ht="22.5" hidden="1">
      <c r="A24" s="2392"/>
      <c r="C24" s="956"/>
      <c r="D24" s="953" t="s">
        <v>826</v>
      </c>
      <c r="E24" s="576" t="s">
        <v>827</v>
      </c>
      <c r="F24" s="950" t="s">
        <v>828</v>
      </c>
      <c r="G24" s="680"/>
      <c r="H24" s="686"/>
      <c r="I24" s="680"/>
      <c r="J24" s="686"/>
      <c r="K24" s="948"/>
      <c r="L24" s="720"/>
      <c r="W24" s="675"/>
      <c r="X24" s="758">
        <v>0</v>
      </c>
    </row>
    <row s="1635" customFormat="1" customHeight="1" ht="22.5" hidden="1">
      <c r="A25" s="2392"/>
      <c r="C25" s="956"/>
      <c r="D25" s="953" t="s">
        <v>829</v>
      </c>
      <c r="E25" s="576" t="s">
        <v>830</v>
      </c>
      <c r="F25" s="950" t="s">
        <v>302</v>
      </c>
      <c r="G25" s="950" t="s">
        <v>302</v>
      </c>
      <c r="H25" s="949" t="s">
        <v>302</v>
      </c>
      <c r="I25" s="950" t="s">
        <v>302</v>
      </c>
      <c r="J25" s="949" t="s">
        <v>302</v>
      </c>
      <c r="K25" s="948"/>
      <c r="L25" s="720"/>
      <c r="W25" s="675"/>
      <c r="X25" s="758">
        <v>0</v>
      </c>
    </row>
    <row s="1635" customFormat="1" customHeight="1" ht="18.75" hidden="1">
      <c r="A26" s="2392"/>
      <c r="C26" s="956"/>
      <c r="D26" s="953" t="s">
        <v>831</v>
      </c>
      <c r="E26" s="553" t="s">
        <v>832</v>
      </c>
      <c r="F26" s="950" t="s">
        <v>833</v>
      </c>
      <c r="G26" s="680"/>
      <c r="H26" s="686"/>
      <c r="I26" s="680"/>
      <c r="J26" s="686"/>
      <c r="K26" s="948"/>
      <c r="L26" s="720"/>
      <c r="W26" s="675"/>
      <c r="X26" s="758">
        <v>0</v>
      </c>
    </row>
    <row s="1635" customFormat="1" customHeight="1" ht="18.75" hidden="1">
      <c r="A27" s="2392"/>
      <c r="C27" s="956"/>
      <c r="D27" s="953" t="s">
        <v>834</v>
      </c>
      <c r="E27" s="553" t="s">
        <v>835</v>
      </c>
      <c r="F27" s="950" t="s">
        <v>836</v>
      </c>
      <c r="G27" s="680"/>
      <c r="H27" s="686"/>
      <c r="I27" s="680"/>
      <c r="J27" s="686"/>
      <c r="K27" s="948"/>
      <c r="L27" s="720"/>
      <c r="W27" s="675"/>
      <c r="X27" s="758">
        <v>0</v>
      </c>
    </row>
    <row s="1635" customFormat="1" customHeight="1" ht="18.75" hidden="1">
      <c r="A28" s="2392"/>
      <c r="C28" s="956"/>
      <c r="D28" s="953" t="s">
        <v>837</v>
      </c>
      <c r="E28" s="576" t="s">
        <v>838</v>
      </c>
      <c r="F28" s="950" t="s">
        <v>302</v>
      </c>
      <c r="G28" s="950" t="s">
        <v>302</v>
      </c>
      <c r="H28" s="949" t="s">
        <v>302</v>
      </c>
      <c r="I28" s="950" t="s">
        <v>302</v>
      </c>
      <c r="J28" s="949" t="s">
        <v>302</v>
      </c>
      <c r="K28" s="948"/>
      <c r="L28" s="720"/>
      <c r="W28" s="675"/>
      <c r="X28" s="758">
        <v>0</v>
      </c>
    </row>
    <row s="1635" customFormat="1" customHeight="1" ht="18.75" hidden="1">
      <c r="A29" s="2392"/>
      <c r="C29" s="956"/>
      <c r="D29" s="953" t="s">
        <v>839</v>
      </c>
      <c r="E29" s="553" t="s">
        <v>832</v>
      </c>
      <c r="F29" s="950" t="s">
        <v>840</v>
      </c>
      <c r="G29" s="680"/>
      <c r="H29" s="686"/>
      <c r="I29" s="680"/>
      <c r="J29" s="686"/>
      <c r="K29" s="948"/>
      <c r="L29" s="720"/>
      <c r="W29" s="675"/>
      <c r="X29" s="758">
        <v>0</v>
      </c>
    </row>
    <row s="1635" customFormat="1" customHeight="1" ht="18.75" hidden="1">
      <c r="A30" s="2392"/>
      <c r="C30" s="956"/>
      <c r="D30" s="953" t="s">
        <v>841</v>
      </c>
      <c r="E30" s="553" t="s">
        <v>842</v>
      </c>
      <c r="F30" s="950" t="s">
        <v>843</v>
      </c>
      <c r="G30" s="680"/>
      <c r="H30" s="686"/>
      <c r="I30" s="680"/>
      <c r="J30" s="686"/>
      <c r="K30" s="948"/>
      <c r="L30" s="720"/>
      <c r="W30" s="675"/>
      <c r="X30" s="758">
        <v>0</v>
      </c>
    </row>
    <row customHeight="1" ht="126.75" hidden="1">
      <c r="A31" s="2392"/>
      <c r="D31" s="953" t="s">
        <v>109</v>
      </c>
      <c r="E31" s="279" t="s">
        <v>844</v>
      </c>
      <c r="F31" s="660" t="s">
        <v>554</v>
      </c>
      <c r="G31" s="557"/>
      <c r="H31" s="662"/>
      <c r="I31" s="557"/>
      <c r="J31" s="662"/>
      <c r="K31" s="289" t="s">
        <v>845</v>
      </c>
      <c r="L31" s="720"/>
      <c r="X31" s="505">
        <v>0</v>
      </c>
    </row>
    <row customHeight="1" ht="56.25" hidden="1">
      <c r="A32" s="2392"/>
      <c r="D32" s="953" t="s">
        <v>90</v>
      </c>
      <c r="E32" s="279" t="s">
        <v>846</v>
      </c>
      <c r="F32" s="539" t="s">
        <v>816</v>
      </c>
      <c r="G32" s="557"/>
      <c r="H32" s="662"/>
      <c r="I32" s="557"/>
      <c r="J32" s="662"/>
      <c r="K32" s="289" t="s">
        <v>847</v>
      </c>
      <c r="L32" s="720"/>
      <c r="X32" s="505">
        <v>0</v>
      </c>
    </row>
    <row customHeight="1" ht="11.25" hidden="1">
      <c r="A33" s="2392"/>
      <c r="E33" s="664"/>
      <c r="F33" s="181"/>
      <c r="G33" s="181"/>
      <c r="H33" s="181"/>
      <c r="I33" s="181"/>
      <c r="J33" s="181"/>
      <c r="K33" s="181"/>
      <c r="X33" s="505">
        <v>0</v>
      </c>
    </row>
    <row customHeight="1" ht="12.75" hidden="1">
      <c r="A34" s="2392"/>
      <c r="D34" s="65">
        <v>1</v>
      </c>
      <c r="E34" s="335" t="s">
        <v>848</v>
      </c>
      <c r="X34" s="505">
        <v>0</v>
      </c>
    </row>
    <row customHeight="1" ht="11.25" hidden="1">
      <c r="A35" s="2392"/>
      <c r="D35" s="369"/>
      <c r="E35" s="335" t="s">
        <v>849</v>
      </c>
      <c r="X35" s="505">
        <v>0</v>
      </c>
    </row>
    <row s="1635" customFormat="1" customHeight="1" ht="11.549999999999999">
      <c r="A36" s="1033"/>
      <c r="B36" s="518"/>
      <c r="D36" s="1034"/>
      <c r="E36" s="1035"/>
      <c r="X36" s="509">
        <v>11</v>
      </c>
    </row>
    <row s="1635" customFormat="1" customHeight="1" ht="22.5" hidden="1">
      <c r="A37" s="2392" t="s">
        <v>850</v>
      </c>
      <c r="B37" s="511"/>
      <c r="D37" s="953">
        <v>1</v>
      </c>
      <c r="E37" s="707" t="s">
        <v>851</v>
      </c>
      <c r="F37" s="660" t="s">
        <v>806</v>
      </c>
      <c r="G37" s="557"/>
      <c r="H37" s="519"/>
      <c r="I37" s="557"/>
      <c r="J37" s="519"/>
      <c r="K37" s="289" t="s">
        <v>852</v>
      </c>
      <c r="X37" s="758">
        <v>0</v>
      </c>
    </row>
    <row s="1635" customFormat="1" customHeight="1" ht="22.5" hidden="1">
      <c r="A38" s="2392"/>
      <c r="B38" s="511"/>
      <c r="D38" s="669" t="s">
        <v>108</v>
      </c>
      <c r="E38" s="1032" t="s">
        <v>853</v>
      </c>
      <c r="F38" s="1036" t="s">
        <v>542</v>
      </c>
      <c r="G38" s="1036" t="s">
        <v>542</v>
      </c>
      <c r="H38" s="1030"/>
      <c r="I38" s="1036" t="s">
        <v>542</v>
      </c>
      <c r="J38" s="1030"/>
      <c r="K38" s="1031"/>
      <c r="X38" s="758">
        <v>0</v>
      </c>
    </row>
    <row s="1635" customFormat="1" customHeight="1" ht="33.75" hidden="1">
      <c r="A39" s="2392"/>
      <c r="B39" s="511"/>
      <c r="D39" s="665" t="s">
        <v>708</v>
      </c>
      <c r="E39" s="723" t="s">
        <v>854</v>
      </c>
      <c r="F39" s="660" t="s">
        <v>855</v>
      </c>
      <c r="G39" s="668"/>
      <c r="H39" s="1023"/>
      <c r="I39" s="668"/>
      <c r="J39" s="1023"/>
      <c r="K39" s="289" t="s">
        <v>856</v>
      </c>
      <c r="X39" s="758">
        <v>0</v>
      </c>
    </row>
    <row s="1635" customFormat="1" customHeight="1" ht="33.75" hidden="1">
      <c r="A40" s="2392"/>
      <c r="B40" s="511"/>
      <c r="D40" s="665" t="s">
        <v>711</v>
      </c>
      <c r="E40" s="723" t="s">
        <v>857</v>
      </c>
      <c r="F40" s="1027" t="s">
        <v>858</v>
      </c>
      <c r="G40" s="741"/>
      <c r="H40" s="1023"/>
      <c r="I40" s="741"/>
      <c r="J40" s="1023"/>
      <c r="K40" s="289" t="s">
        <v>859</v>
      </c>
      <c r="X40" s="758">
        <v>0</v>
      </c>
    </row>
    <row s="1635" customFormat="1" customHeight="1" ht="22.5" hidden="1">
      <c r="A41" s="2392"/>
      <c r="B41" s="511"/>
      <c r="D41" s="665" t="s">
        <v>88</v>
      </c>
      <c r="E41" s="722" t="s">
        <v>860</v>
      </c>
      <c r="F41" s="660" t="s">
        <v>542</v>
      </c>
      <c r="G41" s="660" t="s">
        <v>542</v>
      </c>
      <c r="H41" s="1024"/>
      <c r="I41" s="660" t="s">
        <v>542</v>
      </c>
      <c r="J41" s="1024"/>
      <c r="K41" s="302"/>
      <c r="X41" s="758">
        <v>0</v>
      </c>
    </row>
    <row s="1635" customFormat="1" customHeight="1" ht="45" hidden="1">
      <c r="A42" s="2392"/>
      <c r="B42" s="511"/>
      <c r="D42" s="665" t="s">
        <v>320</v>
      </c>
      <c r="E42" s="723" t="s">
        <v>861</v>
      </c>
      <c r="F42" s="660" t="s">
        <v>554</v>
      </c>
      <c r="G42" s="557"/>
      <c r="H42" s="1024"/>
      <c r="I42" s="557"/>
      <c r="J42" s="1024"/>
      <c r="K42" s="302" t="s">
        <v>862</v>
      </c>
      <c r="X42" s="758">
        <v>0</v>
      </c>
    </row>
    <row s="1635" customFormat="1" customHeight="1" ht="45" hidden="1">
      <c r="A43" s="2392"/>
      <c r="B43" s="511"/>
      <c r="D43" s="665" t="s">
        <v>328</v>
      </c>
      <c r="E43" s="667" t="s">
        <v>863</v>
      </c>
      <c r="F43" s="1028" t="s">
        <v>554</v>
      </c>
      <c r="G43" s="742"/>
      <c r="H43" s="1023"/>
      <c r="I43" s="742"/>
      <c r="J43" s="1023"/>
      <c r="K43" s="302" t="s">
        <v>864</v>
      </c>
      <c r="X43" s="758">
        <v>0</v>
      </c>
    </row>
    <row s="1635" customFormat="1" customHeight="1" ht="11.25" hidden="1">
      <c r="A44" s="2392"/>
      <c r="B44" s="511"/>
      <c r="D44" s="665" t="s">
        <v>89</v>
      </c>
      <c r="E44" s="666" t="s">
        <v>865</v>
      </c>
      <c r="F44" s="660" t="s">
        <v>855</v>
      </c>
      <c r="G44" s="668"/>
      <c r="H44" s="1023"/>
      <c r="I44" s="668"/>
      <c r="J44" s="1023"/>
      <c r="K44" s="289"/>
      <c r="X44" s="758">
        <v>0</v>
      </c>
    </row>
    <row s="1635" customFormat="1" customHeight="1" ht="11.25" hidden="1">
      <c r="A45" s="2392"/>
      <c r="B45" s="511"/>
      <c r="D45" s="665" t="s">
        <v>750</v>
      </c>
      <c r="E45" s="667" t="s">
        <v>866</v>
      </c>
      <c r="F45" s="660" t="s">
        <v>855</v>
      </c>
      <c r="G45" s="668"/>
      <c r="H45" s="1023"/>
      <c r="I45" s="668"/>
      <c r="J45" s="1023"/>
      <c r="K45" s="289"/>
      <c r="X45" s="758">
        <v>0</v>
      </c>
    </row>
    <row s="1635" customFormat="1" customHeight="1" ht="11.25" hidden="1">
      <c r="A46" s="2392"/>
      <c r="B46" s="511"/>
      <c r="D46" s="665" t="s">
        <v>792</v>
      </c>
      <c r="E46" s="667" t="s">
        <v>867</v>
      </c>
      <c r="F46" s="660" t="s">
        <v>855</v>
      </c>
      <c r="G46" s="668"/>
      <c r="H46" s="1023"/>
      <c r="I46" s="668"/>
      <c r="J46" s="1023"/>
      <c r="K46" s="289"/>
      <c r="X46" s="758">
        <v>0</v>
      </c>
    </row>
    <row s="1635" customFormat="1" customHeight="1" ht="11.25" hidden="1">
      <c r="A47" s="2392"/>
      <c r="B47" s="511"/>
      <c r="D47" s="665" t="s">
        <v>795</v>
      </c>
      <c r="E47" s="667" t="s">
        <v>868</v>
      </c>
      <c r="F47" s="660" t="s">
        <v>855</v>
      </c>
      <c r="G47" s="668"/>
      <c r="H47" s="1023"/>
      <c r="I47" s="668"/>
      <c r="J47" s="1023"/>
      <c r="K47" s="289"/>
      <c r="X47" s="758">
        <v>0</v>
      </c>
    </row>
    <row s="1635" customFormat="1" customHeight="1" ht="11.25" hidden="1">
      <c r="A48" s="2392"/>
      <c r="B48" s="511"/>
      <c r="D48" s="665" t="s">
        <v>869</v>
      </c>
      <c r="E48" s="671" t="s">
        <v>870</v>
      </c>
      <c r="F48" s="660" t="s">
        <v>855</v>
      </c>
      <c r="G48" s="668"/>
      <c r="H48" s="1023"/>
      <c r="I48" s="668"/>
      <c r="J48" s="1023"/>
      <c r="K48" s="289"/>
      <c r="X48" s="758">
        <v>0</v>
      </c>
    </row>
    <row s="1635" customFormat="1" customHeight="1" ht="11.25" hidden="1">
      <c r="A49" s="2392"/>
      <c r="B49" s="511"/>
      <c r="D49" s="665" t="s">
        <v>871</v>
      </c>
      <c r="E49" s="671" t="s">
        <v>872</v>
      </c>
      <c r="F49" s="660" t="s">
        <v>855</v>
      </c>
      <c r="G49" s="668"/>
      <c r="H49" s="1023"/>
      <c r="I49" s="668"/>
      <c r="J49" s="1023"/>
      <c r="K49" s="289"/>
      <c r="X49" s="758">
        <v>0</v>
      </c>
    </row>
    <row s="1635" customFormat="1" customHeight="1" ht="11.25" hidden="1">
      <c r="A50" s="2392"/>
      <c r="B50" s="511"/>
      <c r="D50" s="665" t="s">
        <v>873</v>
      </c>
      <c r="E50" s="667" t="s">
        <v>874</v>
      </c>
      <c r="F50" s="660" t="s">
        <v>855</v>
      </c>
      <c r="G50" s="668"/>
      <c r="H50" s="1023"/>
      <c r="I50" s="668"/>
      <c r="J50" s="1023"/>
      <c r="K50" s="289"/>
      <c r="X50" s="758">
        <v>0</v>
      </c>
    </row>
    <row s="1635" customFormat="1" customHeight="1" ht="11.25" hidden="1">
      <c r="A51" s="2392"/>
      <c r="B51" s="511"/>
      <c r="D51" s="665" t="s">
        <v>875</v>
      </c>
      <c r="E51" s="667" t="s">
        <v>876</v>
      </c>
      <c r="F51" s="660" t="s">
        <v>855</v>
      </c>
      <c r="G51" s="668"/>
      <c r="H51" s="1023"/>
      <c r="I51" s="668"/>
      <c r="J51" s="1023"/>
      <c r="K51" s="289"/>
      <c r="X51" s="758">
        <v>0</v>
      </c>
    </row>
    <row s="1635" customFormat="1" customHeight="1" ht="45" hidden="1">
      <c r="A52" s="2392"/>
      <c r="B52" s="511"/>
      <c r="D52" s="665" t="s">
        <v>109</v>
      </c>
      <c r="E52" s="666" t="s">
        <v>877</v>
      </c>
      <c r="F52" s="660" t="s">
        <v>855</v>
      </c>
      <c r="G52" s="668"/>
      <c r="H52" s="1023"/>
      <c r="I52" s="668"/>
      <c r="J52" s="1023"/>
      <c r="K52" s="289"/>
      <c r="X52" s="758">
        <v>0</v>
      </c>
    </row>
    <row s="1635" customFormat="1" customHeight="1" ht="11.25" hidden="1">
      <c r="A53" s="2392"/>
      <c r="B53" s="511"/>
      <c r="D53" s="665" t="s">
        <v>309</v>
      </c>
      <c r="E53" s="667" t="s">
        <v>866</v>
      </c>
      <c r="F53" s="660" t="s">
        <v>855</v>
      </c>
      <c r="G53" s="668"/>
      <c r="H53" s="1023"/>
      <c r="I53" s="668"/>
      <c r="J53" s="1023"/>
      <c r="K53" s="289"/>
      <c r="X53" s="758">
        <v>0</v>
      </c>
    </row>
    <row s="1635" customFormat="1" customHeight="1" ht="11.25" hidden="1">
      <c r="A54" s="2392"/>
      <c r="B54" s="511"/>
      <c r="D54" s="665" t="s">
        <v>878</v>
      </c>
      <c r="E54" s="667" t="s">
        <v>867</v>
      </c>
      <c r="F54" s="660" t="s">
        <v>855</v>
      </c>
      <c r="G54" s="668"/>
      <c r="H54" s="1023"/>
      <c r="I54" s="668"/>
      <c r="J54" s="1023"/>
      <c r="K54" s="289"/>
      <c r="X54" s="758">
        <v>0</v>
      </c>
    </row>
    <row s="1635" customFormat="1" customHeight="1" ht="11.25" hidden="1">
      <c r="A55" s="2392"/>
      <c r="B55" s="511"/>
      <c r="D55" s="665" t="s">
        <v>879</v>
      </c>
      <c r="E55" s="667" t="s">
        <v>868</v>
      </c>
      <c r="F55" s="660" t="s">
        <v>855</v>
      </c>
      <c r="G55" s="668"/>
      <c r="H55" s="1023"/>
      <c r="I55" s="668"/>
      <c r="J55" s="1023"/>
      <c r="K55" s="289"/>
      <c r="X55" s="758">
        <v>0</v>
      </c>
    </row>
    <row s="1635" customFormat="1" customHeight="1" ht="11.25" hidden="1">
      <c r="A56" s="2392"/>
      <c r="B56" s="511"/>
      <c r="D56" s="665" t="s">
        <v>880</v>
      </c>
      <c r="E56" s="671" t="s">
        <v>870</v>
      </c>
      <c r="F56" s="660" t="s">
        <v>855</v>
      </c>
      <c r="G56" s="668"/>
      <c r="H56" s="1023"/>
      <c r="I56" s="668"/>
      <c r="J56" s="1023"/>
      <c r="K56" s="289"/>
      <c r="X56" s="758">
        <v>0</v>
      </c>
    </row>
    <row s="1635" customFormat="1" customHeight="1" ht="11.25" hidden="1">
      <c r="A57" s="2392"/>
      <c r="B57" s="511"/>
      <c r="D57" s="665" t="s">
        <v>881</v>
      </c>
      <c r="E57" s="671" t="s">
        <v>872</v>
      </c>
      <c r="F57" s="660" t="s">
        <v>855</v>
      </c>
      <c r="G57" s="668"/>
      <c r="H57" s="1023"/>
      <c r="I57" s="668"/>
      <c r="J57" s="1023"/>
      <c r="K57" s="289"/>
      <c r="X57" s="758">
        <v>0</v>
      </c>
    </row>
    <row s="1635" customFormat="1" customHeight="1" ht="11.25" hidden="1">
      <c r="A58" s="2392"/>
      <c r="B58" s="511"/>
      <c r="D58" s="665" t="s">
        <v>882</v>
      </c>
      <c r="E58" s="667" t="s">
        <v>874</v>
      </c>
      <c r="F58" s="660" t="s">
        <v>855</v>
      </c>
      <c r="G58" s="668"/>
      <c r="H58" s="1023"/>
      <c r="I58" s="668"/>
      <c r="J58" s="1023"/>
      <c r="K58" s="289"/>
      <c r="X58" s="758">
        <v>0</v>
      </c>
    </row>
    <row s="1635" customFormat="1" customHeight="1" ht="11.25" hidden="1">
      <c r="A59" s="2392"/>
      <c r="B59" s="511"/>
      <c r="D59" s="665" t="s">
        <v>883</v>
      </c>
      <c r="E59" s="667" t="s">
        <v>876</v>
      </c>
      <c r="F59" s="660" t="s">
        <v>855</v>
      </c>
      <c r="G59" s="668"/>
      <c r="H59" s="1023"/>
      <c r="I59" s="668"/>
      <c r="J59" s="1023"/>
      <c r="K59" s="289"/>
      <c r="X59" s="758">
        <v>0</v>
      </c>
    </row>
    <row s="1635" customFormat="1" customHeight="1" ht="33.75" hidden="1">
      <c r="A60" s="2392"/>
      <c r="B60" s="511"/>
      <c r="D60" s="665" t="s">
        <v>90</v>
      </c>
      <c r="E60" s="666" t="s">
        <v>884</v>
      </c>
      <c r="F60" s="721" t="s">
        <v>554</v>
      </c>
      <c r="G60" s="742"/>
      <c r="H60" s="1023"/>
      <c r="I60" s="742"/>
      <c r="J60" s="1023"/>
      <c r="K60" s="302" t="s">
        <v>885</v>
      </c>
      <c r="X60" s="758">
        <v>0</v>
      </c>
    </row>
    <row s="1635" customFormat="1" customHeight="1" ht="33.75" hidden="1">
      <c r="A61" s="2392"/>
      <c r="B61" s="511"/>
      <c r="D61" s="665" t="s">
        <v>91</v>
      </c>
      <c r="E61" s="666" t="s">
        <v>886</v>
      </c>
      <c r="F61" s="726" t="s">
        <v>816</v>
      </c>
      <c r="G61" s="668"/>
      <c r="H61" s="1023"/>
      <c r="I61" s="668"/>
      <c r="J61" s="1023"/>
      <c r="K61" s="289"/>
      <c r="X61" s="758">
        <v>0</v>
      </c>
    </row>
    <row s="1635" customFormat="1" customHeight="1" ht="22.5" hidden="1">
      <c r="A62" s="2392"/>
      <c r="B62" s="511" t="s">
        <v>584</v>
      </c>
      <c r="D62" s="665" t="s">
        <v>110</v>
      </c>
      <c r="E62" s="666" t="s">
        <v>887</v>
      </c>
      <c r="F62" s="726" t="s">
        <v>302</v>
      </c>
      <c r="G62" s="382"/>
      <c r="H62" s="1023"/>
      <c r="I62" s="382"/>
      <c r="J62" s="1023"/>
      <c r="K62" s="289" t="s">
        <v>627</v>
      </c>
      <c r="X62" s="758">
        <v>0</v>
      </c>
    </row>
    <row s="1635" customFormat="1" customHeight="1" ht="45" hidden="1">
      <c r="A63" s="2392"/>
      <c r="B63" s="511" t="s">
        <v>584</v>
      </c>
      <c r="D63" s="665" t="s">
        <v>888</v>
      </c>
      <c r="E63" s="667" t="s">
        <v>889</v>
      </c>
      <c r="F63" s="721" t="s">
        <v>302</v>
      </c>
      <c r="G63" s="382"/>
      <c r="H63" s="1023"/>
      <c r="I63" s="382"/>
      <c r="J63" s="1023"/>
      <c r="K63" s="289" t="s">
        <v>627</v>
      </c>
      <c r="X63" s="758">
        <v>0</v>
      </c>
    </row>
    <row s="1635" customFormat="1" customHeight="1" ht="11.549999999999999">
      <c r="A64" s="1033"/>
      <c r="B64" s="518"/>
      <c r="D64" s="1034"/>
      <c r="E64" s="1035"/>
      <c r="X64" s="509">
        <v>11</v>
      </c>
    </row>
    <row s="1635" customFormat="1" customHeight="1" ht="22.5" hidden="1">
      <c r="A65" s="2392" t="s">
        <v>890</v>
      </c>
      <c r="B65" s="511"/>
      <c r="D65" s="665">
        <v>1</v>
      </c>
      <c r="E65" s="744" t="s">
        <v>891</v>
      </c>
      <c r="F65" s="740" t="s">
        <v>806</v>
      </c>
      <c r="G65" s="741"/>
      <c r="H65" s="1029"/>
      <c r="I65" s="741"/>
      <c r="J65" s="1029"/>
      <c r="K65" s="301" t="s">
        <v>892</v>
      </c>
      <c r="X65" s="758">
        <v>0</v>
      </c>
    </row>
    <row s="1635" customFormat="1" customHeight="1" ht="56.25" hidden="1">
      <c r="A66" s="2392"/>
      <c r="B66" s="511"/>
      <c r="D66" s="743" t="s">
        <v>108</v>
      </c>
      <c r="E66" s="707" t="s">
        <v>893</v>
      </c>
      <c r="F66" s="660" t="s">
        <v>542</v>
      </c>
      <c r="G66" s="660" t="s">
        <v>542</v>
      </c>
      <c r="H66" s="519"/>
      <c r="I66" s="660" t="s">
        <v>542</v>
      </c>
      <c r="J66" s="519"/>
      <c r="K66" s="289"/>
      <c r="X66" s="758">
        <v>0</v>
      </c>
    </row>
    <row s="1635" customFormat="1" customHeight="1" ht="33.75" hidden="1">
      <c r="A67" s="2392"/>
      <c r="B67" s="511"/>
      <c r="D67" s="743" t="s">
        <v>705</v>
      </c>
      <c r="E67" s="954" t="s">
        <v>894</v>
      </c>
      <c r="F67" s="660" t="s">
        <v>858</v>
      </c>
      <c r="G67" s="727"/>
      <c r="H67" s="519"/>
      <c r="I67" s="727"/>
      <c r="J67" s="519"/>
      <c r="K67" s="289"/>
      <c r="X67" s="758">
        <v>0</v>
      </c>
    </row>
    <row s="1635" customFormat="1" customHeight="1" ht="22.5" hidden="1">
      <c r="A68" s="2392"/>
      <c r="B68" s="511"/>
      <c r="D68" s="743" t="s">
        <v>303</v>
      </c>
      <c r="E68" s="954" t="s">
        <v>895</v>
      </c>
      <c r="F68" s="660" t="s">
        <v>858</v>
      </c>
      <c r="G68" s="727"/>
      <c r="H68" s="519"/>
      <c r="I68" s="727"/>
      <c r="J68" s="519"/>
      <c r="K68" s="289"/>
      <c r="X68" s="758">
        <v>0</v>
      </c>
    </row>
    <row s="1635" customFormat="1" customHeight="1" ht="22.5" hidden="1">
      <c r="A69" s="2392"/>
      <c r="B69" s="511"/>
      <c r="D69" s="743" t="s">
        <v>306</v>
      </c>
      <c r="E69" s="954" t="s">
        <v>896</v>
      </c>
      <c r="F69" s="721" t="s">
        <v>554</v>
      </c>
      <c r="G69" s="742"/>
      <c r="H69" s="519"/>
      <c r="I69" s="742"/>
      <c r="J69" s="519"/>
      <c r="K69" s="289"/>
      <c r="X69" s="758">
        <v>0</v>
      </c>
    </row>
    <row s="1635" customFormat="1" customHeight="1" ht="22.5" hidden="1">
      <c r="A70" s="2392"/>
      <c r="B70" s="511"/>
      <c r="D70" s="743" t="s">
        <v>725</v>
      </c>
      <c r="E70" s="954" t="s">
        <v>897</v>
      </c>
      <c r="F70" s="721" t="s">
        <v>554</v>
      </c>
      <c r="G70" s="742"/>
      <c r="H70" s="519"/>
      <c r="I70" s="742"/>
      <c r="J70" s="519"/>
      <c r="K70" s="289"/>
      <c r="X70" s="758">
        <v>0</v>
      </c>
    </row>
    <row s="1635" customFormat="1" customHeight="1" ht="22.5" hidden="1">
      <c r="A71" s="2392"/>
      <c r="B71" s="511"/>
      <c r="D71" s="665" t="s">
        <v>88</v>
      </c>
      <c r="E71" s="666" t="s">
        <v>898</v>
      </c>
      <c r="F71" s="660" t="s">
        <v>858</v>
      </c>
      <c r="G71" s="557"/>
      <c r="H71" s="1030"/>
      <c r="I71" s="557"/>
      <c r="J71" s="1030"/>
      <c r="K71" s="302"/>
      <c r="X71" s="758">
        <v>0</v>
      </c>
    </row>
    <row s="1635" customFormat="1" customHeight="1" ht="56.25" hidden="1">
      <c r="A72" s="2392"/>
      <c r="B72" s="511"/>
      <c r="D72" s="665" t="s">
        <v>89</v>
      </c>
      <c r="E72" s="666" t="s">
        <v>899</v>
      </c>
      <c r="F72" s="721" t="s">
        <v>554</v>
      </c>
      <c r="G72" s="742"/>
      <c r="H72" s="1023"/>
      <c r="I72" s="742"/>
      <c r="J72" s="1023"/>
      <c r="K72" s="302"/>
      <c r="X72" s="758">
        <v>0</v>
      </c>
    </row>
    <row s="1635" customFormat="1" customHeight="1" ht="33.75" hidden="1">
      <c r="A73" s="2392"/>
      <c r="B73" s="511"/>
      <c r="D73" s="665" t="s">
        <v>109</v>
      </c>
      <c r="E73" s="666" t="s">
        <v>900</v>
      </c>
      <c r="F73" s="726" t="s">
        <v>816</v>
      </c>
      <c r="G73" s="668"/>
      <c r="H73" s="1023"/>
      <c r="I73" s="668"/>
      <c r="J73" s="1023"/>
      <c r="K73" s="289"/>
      <c r="X73" s="758">
        <v>0</v>
      </c>
    </row>
    <row s="1635" customFormat="1" customHeight="1" ht="22.5" hidden="1">
      <c r="A74" s="2392"/>
      <c r="B74" s="511" t="s">
        <v>584</v>
      </c>
      <c r="D74" s="665" t="s">
        <v>90</v>
      </c>
      <c r="E74" s="666" t="s">
        <v>901</v>
      </c>
      <c r="F74" s="726" t="s">
        <v>302</v>
      </c>
      <c r="G74" s="382"/>
      <c r="H74" s="1023"/>
      <c r="I74" s="382"/>
      <c r="J74" s="1023"/>
      <c r="K74" s="289" t="s">
        <v>627</v>
      </c>
      <c r="X74" s="758">
        <v>0</v>
      </c>
    </row>
    <row s="1635" customFormat="1" customHeight="1" ht="45" hidden="1">
      <c r="A75" s="2392"/>
      <c r="B75" s="511" t="s">
        <v>584</v>
      </c>
      <c r="D75" s="665" t="s">
        <v>648</v>
      </c>
      <c r="E75" s="667" t="s">
        <v>902</v>
      </c>
      <c r="F75" s="721" t="s">
        <v>302</v>
      </c>
      <c r="G75" s="382"/>
      <c r="H75" s="1023"/>
      <c r="I75" s="382"/>
      <c r="J75" s="1023"/>
      <c r="K75" s="289" t="s">
        <v>627</v>
      </c>
      <c r="X75" s="758">
        <v>0</v>
      </c>
    </row>
    <row s="1635" customFormat="1" customHeight="1" ht="11.549999999999999">
      <c r="A76" s="1033"/>
      <c r="B76" s="518"/>
      <c r="D76" s="1034"/>
      <c r="E76" s="1035"/>
      <c r="X76" s="509">
        <v>11</v>
      </c>
    </row>
    <row s="1635" customFormat="1" customHeight="1" ht="11.25">
      <c r="A77" s="2392" t="s">
        <v>903</v>
      </c>
      <c r="B77" s="511"/>
      <c r="D77" s="665">
        <v>1</v>
      </c>
      <c r="E77" s="666" t="s">
        <v>904</v>
      </c>
      <c r="F77" s="721" t="s">
        <v>806</v>
      </c>
      <c r="G77" s="724"/>
      <c r="H77" s="1023"/>
      <c r="I77" s="724"/>
      <c r="J77" s="1023"/>
      <c r="K77" s="289" t="s">
        <v>905</v>
      </c>
      <c r="X77" s="758">
        <v>0</v>
      </c>
    </row>
    <row s="1635" customFormat="1" customHeight="1" ht="11.25">
      <c r="A78" s="2392"/>
      <c r="B78" s="511"/>
      <c r="D78" s="665" t="s">
        <v>108</v>
      </c>
      <c r="E78" s="666" t="s">
        <v>906</v>
      </c>
      <c r="F78" s="721" t="s">
        <v>806</v>
      </c>
      <c r="G78" s="724"/>
      <c r="H78" s="1023"/>
      <c r="I78" s="724"/>
      <c r="J78" s="1023"/>
      <c r="K78" s="289" t="s">
        <v>907</v>
      </c>
      <c r="X78" s="758">
        <v>0</v>
      </c>
    </row>
    <row s="1635" customFormat="1" customHeight="1" ht="22.5">
      <c r="A79" s="2392"/>
      <c r="B79" s="511"/>
      <c r="D79" s="665" t="s">
        <v>88</v>
      </c>
      <c r="E79" s="722" t="s">
        <v>908</v>
      </c>
      <c r="F79" s="660" t="s">
        <v>855</v>
      </c>
      <c r="G79" s="724"/>
      <c r="H79" s="1023"/>
      <c r="I79" s="724"/>
      <c r="J79" s="1023"/>
      <c r="K79" s="289" t="s">
        <v>909</v>
      </c>
      <c r="X79" s="758">
        <v>0</v>
      </c>
    </row>
    <row s="1635" customFormat="1" customHeight="1" ht="11.25">
      <c r="A80" s="2392"/>
      <c r="B80" s="511"/>
      <c r="D80" s="665" t="s">
        <v>320</v>
      </c>
      <c r="E80" s="723" t="s">
        <v>910</v>
      </c>
      <c r="F80" s="660" t="s">
        <v>855</v>
      </c>
      <c r="G80" s="724"/>
      <c r="H80" s="1023"/>
      <c r="I80" s="724"/>
      <c r="J80" s="1023"/>
      <c r="K80" s="289"/>
      <c r="X80" s="758">
        <v>0</v>
      </c>
    </row>
    <row s="1635" customFormat="1" customHeight="1" ht="11.25">
      <c r="A81" s="2392"/>
      <c r="B81" s="511"/>
      <c r="D81" s="665" t="s">
        <v>328</v>
      </c>
      <c r="E81" s="723" t="s">
        <v>911</v>
      </c>
      <c r="F81" s="660" t="s">
        <v>855</v>
      </c>
      <c r="G81" s="724"/>
      <c r="H81" s="1023"/>
      <c r="I81" s="724"/>
      <c r="J81" s="1023"/>
      <c r="K81" s="289"/>
      <c r="X81" s="758">
        <v>0</v>
      </c>
    </row>
    <row s="1635" customFormat="1" customHeight="1" ht="11.25">
      <c r="A82" s="2392"/>
      <c r="B82" s="511"/>
      <c r="D82" s="665" t="s">
        <v>330</v>
      </c>
      <c r="E82" s="723" t="s">
        <v>912</v>
      </c>
      <c r="F82" s="660" t="s">
        <v>855</v>
      </c>
      <c r="G82" s="724"/>
      <c r="H82" s="1023"/>
      <c r="I82" s="724"/>
      <c r="J82" s="1023"/>
      <c r="K82" s="289"/>
      <c r="X82" s="758">
        <v>0</v>
      </c>
    </row>
    <row s="1635" customFormat="1" customHeight="1" ht="11.25">
      <c r="A83" s="2392"/>
      <c r="B83" s="511"/>
      <c r="D83" s="665" t="s">
        <v>332</v>
      </c>
      <c r="E83" s="723" t="s">
        <v>913</v>
      </c>
      <c r="F83" s="660" t="s">
        <v>855</v>
      </c>
      <c r="G83" s="724"/>
      <c r="H83" s="1023"/>
      <c r="I83" s="724"/>
      <c r="J83" s="1023"/>
      <c r="K83" s="289"/>
      <c r="X83" s="758">
        <v>0</v>
      </c>
    </row>
    <row s="1635" customFormat="1" customHeight="1" ht="11.25">
      <c r="A84" s="2392"/>
      <c r="B84" s="511"/>
      <c r="D84" s="665" t="s">
        <v>914</v>
      </c>
      <c r="E84" s="723" t="s">
        <v>915</v>
      </c>
      <c r="F84" s="660" t="s">
        <v>855</v>
      </c>
      <c r="G84" s="724"/>
      <c r="H84" s="1023"/>
      <c r="I84" s="724"/>
      <c r="J84" s="1023"/>
      <c r="K84" s="289"/>
      <c r="X84" s="758">
        <v>0</v>
      </c>
    </row>
    <row s="1635" customFormat="1" customHeight="1" ht="11.25">
      <c r="A85" s="2392"/>
      <c r="B85" s="511"/>
      <c r="D85" s="665" t="s">
        <v>916</v>
      </c>
      <c r="E85" s="723" t="s">
        <v>917</v>
      </c>
      <c r="F85" s="660" t="s">
        <v>855</v>
      </c>
      <c r="G85" s="724"/>
      <c r="H85" s="1023"/>
      <c r="I85" s="724"/>
      <c r="J85" s="1023"/>
      <c r="K85" s="289"/>
      <c r="X85" s="758">
        <v>0</v>
      </c>
    </row>
    <row s="1635" customFormat="1" customHeight="1" ht="11.25">
      <c r="A86" s="2392"/>
      <c r="B86" s="511"/>
      <c r="D86" s="665" t="s">
        <v>918</v>
      </c>
      <c r="E86" s="723" t="s">
        <v>919</v>
      </c>
      <c r="F86" s="660" t="s">
        <v>855</v>
      </c>
      <c r="G86" s="724"/>
      <c r="H86" s="1023"/>
      <c r="I86" s="724"/>
      <c r="J86" s="1023"/>
      <c r="K86" s="289"/>
      <c r="X86" s="758">
        <v>0</v>
      </c>
    </row>
    <row s="1635" customFormat="1" customHeight="1" ht="45">
      <c r="A87" s="2392"/>
      <c r="B87" s="511"/>
      <c r="D87" s="665" t="s">
        <v>89</v>
      </c>
      <c r="E87" s="666" t="s">
        <v>920</v>
      </c>
      <c r="F87" s="660" t="s">
        <v>855</v>
      </c>
      <c r="G87" s="724"/>
      <c r="H87" s="1023"/>
      <c r="I87" s="724"/>
      <c r="J87" s="1023"/>
      <c r="K87" s="289" t="s">
        <v>921</v>
      </c>
      <c r="X87" s="758">
        <v>0</v>
      </c>
    </row>
    <row s="1635" customFormat="1" customHeight="1" ht="11.25">
      <c r="A88" s="2392"/>
      <c r="B88" s="511"/>
      <c r="D88" s="665" t="s">
        <v>750</v>
      </c>
      <c r="E88" s="723" t="s">
        <v>910</v>
      </c>
      <c r="F88" s="660" t="s">
        <v>855</v>
      </c>
      <c r="G88" s="724"/>
      <c r="H88" s="1023"/>
      <c r="I88" s="724"/>
      <c r="J88" s="1023"/>
      <c r="K88" s="289"/>
      <c r="X88" s="758">
        <v>0</v>
      </c>
    </row>
    <row s="1635" customFormat="1" customHeight="1" ht="11.25">
      <c r="A89" s="2392"/>
      <c r="B89" s="511"/>
      <c r="D89" s="665" t="s">
        <v>792</v>
      </c>
      <c r="E89" s="723" t="s">
        <v>911</v>
      </c>
      <c r="F89" s="660" t="s">
        <v>855</v>
      </c>
      <c r="G89" s="724"/>
      <c r="H89" s="1023"/>
      <c r="I89" s="724"/>
      <c r="J89" s="1023"/>
      <c r="K89" s="289"/>
      <c r="X89" s="758">
        <v>0</v>
      </c>
    </row>
    <row s="1635" customFormat="1" customHeight="1" ht="11.25">
      <c r="A90" s="2392"/>
      <c r="B90" s="511"/>
      <c r="D90" s="665" t="s">
        <v>795</v>
      </c>
      <c r="E90" s="723" t="s">
        <v>912</v>
      </c>
      <c r="F90" s="660" t="s">
        <v>855</v>
      </c>
      <c r="G90" s="724"/>
      <c r="H90" s="1023"/>
      <c r="I90" s="724"/>
      <c r="J90" s="1023"/>
      <c r="K90" s="289"/>
      <c r="X90" s="758">
        <v>0</v>
      </c>
    </row>
    <row s="1635" customFormat="1" customHeight="1" ht="11.25">
      <c r="A91" s="2392"/>
      <c r="B91" s="511"/>
      <c r="D91" s="665" t="s">
        <v>873</v>
      </c>
      <c r="E91" s="723" t="s">
        <v>913</v>
      </c>
      <c r="F91" s="660" t="s">
        <v>855</v>
      </c>
      <c r="G91" s="724"/>
      <c r="H91" s="1023"/>
      <c r="I91" s="724"/>
      <c r="J91" s="1023"/>
      <c r="K91" s="289"/>
      <c r="X91" s="758">
        <v>0</v>
      </c>
    </row>
    <row s="1635" customFormat="1" customHeight="1" ht="11.25">
      <c r="A92" s="2392"/>
      <c r="B92" s="511"/>
      <c r="D92" s="665" t="s">
        <v>875</v>
      </c>
      <c r="E92" s="723" t="s">
        <v>915</v>
      </c>
      <c r="F92" s="660" t="s">
        <v>855</v>
      </c>
      <c r="G92" s="724"/>
      <c r="H92" s="1023"/>
      <c r="I92" s="724"/>
      <c r="J92" s="1023"/>
      <c r="K92" s="289"/>
      <c r="X92" s="758">
        <v>0</v>
      </c>
    </row>
    <row s="1635" customFormat="1" customHeight="1" ht="11.25">
      <c r="A93" s="2392"/>
      <c r="B93" s="511"/>
      <c r="D93" s="665" t="s">
        <v>922</v>
      </c>
      <c r="E93" s="723" t="s">
        <v>917</v>
      </c>
      <c r="F93" s="660" t="s">
        <v>855</v>
      </c>
      <c r="G93" s="724"/>
      <c r="H93" s="1023"/>
      <c r="I93" s="724"/>
      <c r="J93" s="1023"/>
      <c r="K93" s="289"/>
      <c r="X93" s="758">
        <v>0</v>
      </c>
    </row>
    <row s="1635" customFormat="1" customHeight="1" ht="11.25">
      <c r="A94" s="2392"/>
      <c r="B94" s="511"/>
      <c r="D94" s="665" t="s">
        <v>923</v>
      </c>
      <c r="E94" s="723" t="s">
        <v>919</v>
      </c>
      <c r="F94" s="660" t="s">
        <v>855</v>
      </c>
      <c r="G94" s="724"/>
      <c r="H94" s="1023"/>
      <c r="I94" s="724"/>
      <c r="J94" s="1023"/>
      <c r="K94" s="289"/>
      <c r="X94" s="758">
        <v>0</v>
      </c>
    </row>
    <row s="1635" customFormat="1" customHeight="1" ht="24.75">
      <c r="A95" s="2392"/>
      <c r="B95" s="511"/>
      <c r="D95" s="665" t="s">
        <v>109</v>
      </c>
      <c r="E95" s="666" t="s">
        <v>924</v>
      </c>
      <c r="F95" s="725" t="s">
        <v>554</v>
      </c>
      <c r="G95" s="727"/>
      <c r="H95" s="1023"/>
      <c r="I95" s="727"/>
      <c r="J95" s="1023"/>
      <c r="K95" s="289" t="s">
        <v>925</v>
      </c>
      <c r="X95" s="758">
        <v>0</v>
      </c>
    </row>
    <row s="1635" customFormat="1" customHeight="1" ht="33.75">
      <c r="A96" s="2392"/>
      <c r="B96" s="511"/>
      <c r="D96" s="665" t="s">
        <v>90</v>
      </c>
      <c r="E96" s="666" t="s">
        <v>926</v>
      </c>
      <c r="F96" s="726" t="s">
        <v>816</v>
      </c>
      <c r="G96" s="728"/>
      <c r="H96" s="1023"/>
      <c r="I96" s="728"/>
      <c r="J96" s="1023"/>
      <c r="K96" s="289"/>
      <c r="X96" s="758">
        <v>0</v>
      </c>
    </row>
    <row s="1635" customFormat="1" customHeight="1" ht="22.5">
      <c r="A97" s="2392"/>
      <c r="B97" s="511" t="s">
        <v>584</v>
      </c>
      <c r="D97" s="665" t="s">
        <v>91</v>
      </c>
      <c r="E97" s="666" t="s">
        <v>927</v>
      </c>
      <c r="F97" s="726" t="s">
        <v>302</v>
      </c>
      <c r="G97" s="385"/>
      <c r="H97" s="1023"/>
      <c r="I97" s="385"/>
      <c r="J97" s="1023"/>
      <c r="K97" s="289" t="s">
        <v>627</v>
      </c>
      <c r="X97" s="758">
        <v>0</v>
      </c>
    </row>
    <row s="1635" customFormat="1" customHeight="1" ht="45">
      <c r="A98" s="2392"/>
      <c r="B98" s="511" t="s">
        <v>584</v>
      </c>
      <c r="D98" s="665" t="s">
        <v>928</v>
      </c>
      <c r="E98" s="667" t="s">
        <v>929</v>
      </c>
      <c r="F98" s="721" t="s">
        <v>302</v>
      </c>
      <c r="G98" s="385"/>
      <c r="H98" s="1023"/>
      <c r="I98" s="385"/>
      <c r="J98" s="1023"/>
      <c r="K98" s="289" t="s">
        <v>627</v>
      </c>
      <c r="X98" s="758">
        <v>0</v>
      </c>
    </row>
    <row s="1635" customFormat="1" customHeight="1" ht="95.25">
      <c r="A99" s="2392"/>
      <c r="B99" s="511" t="s">
        <v>584</v>
      </c>
      <c r="D99" s="665" t="s">
        <v>110</v>
      </c>
      <c r="E99" s="666" t="s">
        <v>930</v>
      </c>
      <c r="F99" s="721" t="s">
        <v>302</v>
      </c>
      <c r="G99" s="385"/>
      <c r="H99" s="1023"/>
      <c r="I99" s="385"/>
      <c r="J99" s="1023"/>
      <c r="K99" s="289" t="s">
        <v>627</v>
      </c>
      <c r="X99" s="758">
        <v>0</v>
      </c>
    </row>
    <row s="1635" customFormat="1" customHeight="1" ht="22.5">
      <c r="A100" s="2392"/>
      <c r="B100" s="511" t="s">
        <v>584</v>
      </c>
      <c r="D100" s="665" t="s">
        <v>147</v>
      </c>
      <c r="E100" s="666" t="s">
        <v>931</v>
      </c>
      <c r="F100" s="721" t="s">
        <v>302</v>
      </c>
      <c r="G100" s="385"/>
      <c r="H100" s="1023"/>
      <c r="I100" s="385"/>
      <c r="J100" s="1023"/>
      <c r="K100" s="289" t="s">
        <v>627</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F63C-2F28-6068-9D38-53CED8080D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"РСО "Универсал"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INDEX(VD_NAME_LIST,MATCH("4189714",VD_ID_LIST,0))</f>
        <v>Водоотведение</v>
      </c>
      <c r="F13" s="2112" t="s">
        <v>64</v>
      </c>
      <c r="G13" s="2113"/>
      <c r="H13" s="2114">
        <v>1</v>
      </c>
      <c r="I13" s="2105" t="str">
        <f>IF(U13="","",INDEX(TERRITORY_MR_LIST,MATCH(U13,TERRITORY_LIST_ID,0)))</f>
        <v>Территория 1</v>
      </c>
      <c r="J13" s="2107" t="s">
        <v>19</v>
      </c>
      <c r="K13" s="602"/>
      <c r="L13" s="527" t="s">
        <v>107</v>
      </c>
      <c r="M13" s="603" t="s">
        <v>22</v>
      </c>
      <c r="N13" s="812"/>
      <c r="O13" s="1416" t="s">
        <v>115</v>
      </c>
      <c r="P13" s="1413" t="str">
        <f>$E$13</f>
        <v>Водоотведение</v>
      </c>
      <c r="Q13" s="1413" t="str">
        <f>IF($F$13="нет","без дифференциации",$I$13)</f>
        <v>Территория 1</v>
      </c>
      <c r="R13" s="1413" t="str">
        <f>IF($J$13="нет","без дифференциации",M13)</f>
        <v>без дифференциации</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9C1D3-2968-0AB8-ACD8-41D5E7727D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685</v>
      </c>
      <c r="D3" s="689" t="str">
        <f>B3&amp;".1"</f>
        <v>.1</v>
      </c>
      <c r="E3" s="690" t="s">
        <v>932</v>
      </c>
      <c r="F3" s="691" t="s">
        <v>302</v>
      </c>
      <c r="G3" s="686"/>
      <c r="H3" s="401"/>
      <c r="I3" s="686"/>
      <c r="J3" s="401"/>
      <c r="K3" s="289" t="s">
        <v>933</v>
      </c>
      <c r="V3" s="505">
        <v>0</v>
      </c>
    </row>
    <row customHeight="1" ht="15" hidden="1">
      <c r="A4" s="505"/>
      <c r="B4" s="2397"/>
      <c r="C4" s="2398"/>
      <c r="D4" s="689" t="str">
        <f>B3&amp;".2"</f>
        <v>.2</v>
      </c>
      <c r="E4" s="690" t="s">
        <v>934</v>
      </c>
      <c r="F4" s="691" t="s">
        <v>302</v>
      </c>
      <c r="G4" s="1738" t="s">
        <v>22</v>
      </c>
      <c r="H4" s="401"/>
      <c r="I4" s="1738" t="s">
        <v>22</v>
      </c>
      <c r="J4" s="401"/>
      <c r="K4" s="289" t="s">
        <v>935</v>
      </c>
      <c r="V4" s="505">
        <v>0</v>
      </c>
    </row>
    <row s="1366" customFormat="1" customHeight="1" ht="15" hidden="1">
      <c r="C5" s="672"/>
      <c r="U5" s="420"/>
      <c r="V5" s="417">
        <v>0</v>
      </c>
    </row>
    <row customHeight="1" ht="22.5" hidden="1">
      <c r="A6" s="505"/>
      <c r="B6" s="2397"/>
      <c r="C6" s="2398" t="s">
        <v>685</v>
      </c>
      <c r="D6" s="689" t="str">
        <f>B6&amp;".1"</f>
        <v>.1</v>
      </c>
      <c r="E6" s="690" t="s">
        <v>936</v>
      </c>
      <c r="F6" s="691" t="s">
        <v>302</v>
      </c>
      <c r="G6" s="686"/>
      <c r="H6" s="401"/>
      <c r="I6" s="686"/>
      <c r="J6" s="401"/>
      <c r="K6" s="289" t="s">
        <v>937</v>
      </c>
      <c r="V6" s="505">
        <v>0</v>
      </c>
    </row>
    <row customHeight="1" ht="15" hidden="1">
      <c r="A7" s="505"/>
      <c r="B7" s="2397"/>
      <c r="C7" s="2398"/>
      <c r="D7" s="689" t="str">
        <f>B6&amp;".2"</f>
        <v>.2</v>
      </c>
      <c r="E7" s="690" t="s">
        <v>934</v>
      </c>
      <c r="F7" s="691" t="s">
        <v>302</v>
      </c>
      <c r="G7" s="1738" t="s">
        <v>22</v>
      </c>
      <c r="H7" s="401"/>
      <c r="I7" s="1738" t="s">
        <v>22</v>
      </c>
      <c r="J7" s="401"/>
      <c r="K7" s="289" t="s">
        <v>935</v>
      </c>
      <c r="V7" s="505">
        <v>0</v>
      </c>
    </row>
    <row s="1366" customFormat="1" customHeight="1" ht="15" hidden="1">
      <c r="C8" s="672"/>
      <c r="U8" s="420"/>
      <c r="V8" s="417">
        <v>0</v>
      </c>
    </row>
    <row customHeight="1" ht="22.5" hidden="1">
      <c r="A9" s="505"/>
      <c r="B9" s="2397"/>
      <c r="C9" s="2398" t="s">
        <v>685</v>
      </c>
      <c r="D9" s="689" t="str">
        <f>B9&amp;".1"</f>
        <v>.1</v>
      </c>
      <c r="E9" s="690" t="s">
        <v>938</v>
      </c>
      <c r="F9" s="691" t="s">
        <v>302</v>
      </c>
      <c r="G9" s="697" t="s">
        <v>22</v>
      </c>
      <c r="H9" s="401" t="s">
        <v>22</v>
      </c>
      <c r="I9" s="697" t="s">
        <v>22</v>
      </c>
      <c r="J9" s="401" t="s">
        <v>22</v>
      </c>
      <c r="K9" s="289"/>
      <c r="V9" s="505">
        <v>0</v>
      </c>
    </row>
    <row customHeight="1" ht="15" hidden="1">
      <c r="A10" s="505"/>
      <c r="B10" s="2397"/>
      <c r="C10" s="2398"/>
      <c r="D10" s="689" t="str">
        <f>B9&amp;".2"</f>
        <v>.2</v>
      </c>
      <c r="E10" s="690" t="s">
        <v>939</v>
      </c>
      <c r="F10" s="691" t="s">
        <v>302</v>
      </c>
      <c r="G10" s="1732" t="s">
        <v>22</v>
      </c>
      <c r="H10" s="401" t="s">
        <v>22</v>
      </c>
      <c r="I10" s="1732" t="s">
        <v>22</v>
      </c>
      <c r="J10" s="401" t="s">
        <v>22</v>
      </c>
      <c r="K10" s="289" t="s">
        <v>940</v>
      </c>
      <c r="V10" s="505">
        <v>0</v>
      </c>
    </row>
    <row customHeight="1" ht="15" hidden="1">
      <c r="A11" s="505"/>
      <c r="B11" s="2397"/>
      <c r="C11" s="2398"/>
      <c r="D11" s="689" t="str">
        <f>B9&amp;".3"</f>
        <v>.3</v>
      </c>
      <c r="E11" s="690" t="s">
        <v>941</v>
      </c>
      <c r="F11" s="691" t="s">
        <v>302</v>
      </c>
      <c r="G11" s="1732" t="s">
        <v>22</v>
      </c>
      <c r="H11" s="401" t="s">
        <v>22</v>
      </c>
      <c r="I11" s="1732" t="s">
        <v>22</v>
      </c>
      <c r="J11" s="401" t="s">
        <v>22</v>
      </c>
      <c r="K11" s="289" t="s">
        <v>942</v>
      </c>
      <c r="V11" s="505">
        <v>0</v>
      </c>
    </row>
    <row s="1366" customFormat="1" customHeight="1" ht="15" hidden="1">
      <c r="C12" s="672"/>
      <c r="U12" s="420"/>
      <c r="V12" s="417">
        <v>0</v>
      </c>
    </row>
    <row customHeight="1" ht="33.75" hidden="1">
      <c r="A13" s="505"/>
      <c r="B13" s="2397"/>
      <c r="C13" s="2398" t="s">
        <v>685</v>
      </c>
      <c r="D13" s="689" t="str">
        <f>B13&amp;".1"</f>
        <v>.1</v>
      </c>
      <c r="E13" s="690" t="s">
        <v>943</v>
      </c>
      <c r="F13" s="691" t="s">
        <v>302</v>
      </c>
      <c r="G13" s="697" t="s">
        <v>22</v>
      </c>
      <c r="H13" s="401" t="s">
        <v>22</v>
      </c>
      <c r="I13" s="697" t="s">
        <v>22</v>
      </c>
      <c r="J13" s="401" t="s">
        <v>22</v>
      </c>
      <c r="K13" s="289" t="s">
        <v>944</v>
      </c>
      <c r="V13" s="505">
        <v>0</v>
      </c>
    </row>
    <row customHeight="1" ht="15" hidden="1">
      <c r="B14" s="2397"/>
      <c r="C14" s="2398"/>
      <c r="D14" s="689" t="str">
        <f>B13&amp;".2"</f>
        <v>.2</v>
      </c>
      <c r="E14" s="690" t="s">
        <v>945</v>
      </c>
      <c r="F14" s="691" t="s">
        <v>302</v>
      </c>
      <c r="G14" s="1732" t="s">
        <v>22</v>
      </c>
      <c r="H14" s="401" t="s">
        <v>22</v>
      </c>
      <c r="I14" s="1732" t="s">
        <v>22</v>
      </c>
      <c r="J14" s="401" t="s">
        <v>22</v>
      </c>
      <c r="K14" s="289" t="s">
        <v>946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"РСО "Универсал"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Водоотведение</v>
      </c>
      <c r="J26" s="2396"/>
      <c r="K26" s="2175" t="s">
        <v>297</v>
      </c>
      <c r="V26" s="505">
        <v>15</v>
      </c>
    </row>
    <row s="1635" customFormat="1" customHeight="1" ht="15.75">
      <c r="A27" s="759"/>
      <c r="C27" s="176"/>
      <c r="D27" s="711"/>
      <c r="E27" s="2367" t="s">
        <v>560</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296</v>
      </c>
      <c r="E29" s="2370"/>
      <c r="F29" s="2370"/>
      <c r="G29" s="887"/>
      <c r="H29" s="887"/>
      <c r="I29" s="887"/>
      <c r="J29" s="888"/>
      <c r="K29" s="2195"/>
      <c r="U29" s="675"/>
      <c r="V29" s="758">
        <v>15</v>
      </c>
    </row>
    <row customHeight="1" ht="35.699999999999996">
      <c r="C30" s="176"/>
      <c r="D30" s="761" t="s">
        <v>86</v>
      </c>
      <c r="E30" s="760" t="s">
        <v>298</v>
      </c>
      <c r="F30" s="760" t="s">
        <v>562</v>
      </c>
      <c r="G30" s="808" t="s">
        <v>299</v>
      </c>
      <c r="H30" s="807" t="s">
        <v>386</v>
      </c>
      <c r="I30" s="684" t="s">
        <v>299</v>
      </c>
      <c r="J30" s="465" t="s">
        <v>386</v>
      </c>
      <c r="K30" s="2201"/>
      <c r="V30" s="505">
        <v>34</v>
      </c>
    </row>
    <row customHeight="1" ht="15" hidden="1">
      <c r="C31" s="176"/>
      <c r="D31" s="593"/>
      <c r="E31" s="593"/>
      <c r="F31" s="593"/>
      <c r="G31" s="659"/>
      <c r="H31" s="659"/>
      <c r="I31" s="659"/>
      <c r="J31" s="659"/>
      <c r="K31" s="289"/>
      <c r="V31" s="505">
        <v>0</v>
      </c>
    </row>
    <row customHeight="1" ht="24">
      <c r="A32" s="505"/>
      <c r="B32" s="505" t="s">
        <v>947</v>
      </c>
      <c r="C32" s="526"/>
      <c r="D32" s="692">
        <v>1</v>
      </c>
      <c r="E32" s="693" t="s">
        <v>948</v>
      </c>
      <c r="F32" s="691" t="s">
        <v>302</v>
      </c>
      <c r="G32" s="813" t="s">
        <v>302</v>
      </c>
      <c r="H32" s="813" t="s">
        <v>302</v>
      </c>
      <c r="I32" s="691" t="s">
        <v>302</v>
      </c>
      <c r="J32" s="691" t="s">
        <v>302</v>
      </c>
      <c r="K32" s="289"/>
      <c r="V32" s="505">
        <v>23</v>
      </c>
    </row>
    <row customHeight="1" ht="11.549999999999999">
      <c r="A33" s="505"/>
      <c r="C33" s="505"/>
      <c r="D33" s="347"/>
      <c r="E33" s="580" t="s">
        <v>582</v>
      </c>
      <c r="F33" s="572"/>
      <c r="G33" s="572"/>
      <c r="H33" s="572"/>
      <c r="I33" s="572"/>
      <c r="J33" s="572"/>
      <c r="K33" s="573"/>
      <c r="U33" s="505"/>
      <c r="V33" s="505">
        <v>11</v>
      </c>
    </row>
    <row customHeight="1" ht="24">
      <c r="A34" s="505"/>
      <c r="B34" s="581" t="s">
        <v>632</v>
      </c>
      <c r="C34" s="526"/>
      <c r="D34" s="692">
        <v>2</v>
      </c>
      <c r="E34" s="693" t="s">
        <v>949</v>
      </c>
      <c r="F34" s="820" t="s">
        <v>302</v>
      </c>
      <c r="G34" s="820" t="s">
        <v>302</v>
      </c>
      <c r="H34" s="820" t="s">
        <v>302</v>
      </c>
      <c r="I34" s="691"/>
      <c r="J34" s="691"/>
      <c r="K34" s="289"/>
      <c r="V34" s="505">
        <v>23</v>
      </c>
    </row>
    <row customHeight="1" ht="11.549999999999999">
      <c r="A35" s="505"/>
      <c r="C35" s="505"/>
      <c r="D35" s="347"/>
      <c r="E35" s="580" t="s">
        <v>950</v>
      </c>
      <c r="F35" s="572"/>
      <c r="G35" s="694"/>
      <c r="H35" s="572"/>
      <c r="I35" s="694"/>
      <c r="J35" s="572"/>
      <c r="K35" s="573"/>
      <c r="U35" s="505"/>
      <c r="V35" s="505">
        <v>11</v>
      </c>
    </row>
    <row customHeight="1" ht="71.25">
      <c r="A36" s="505"/>
      <c r="B36" s="505" t="s">
        <v>951</v>
      </c>
      <c r="C36" s="526"/>
      <c r="D36" s="692">
        <v>3</v>
      </c>
      <c r="E36" s="693" t="s">
        <v>952</v>
      </c>
      <c r="F36" s="695" t="s">
        <v>302</v>
      </c>
      <c r="G36" s="814" t="s">
        <v>953</v>
      </c>
      <c r="H36" s="813" t="s">
        <v>302</v>
      </c>
      <c r="I36" s="524" t="s">
        <v>953</v>
      </c>
      <c r="J36" s="691" t="s">
        <v>302</v>
      </c>
      <c r="K36" s="289" t="s">
        <v>954</v>
      </c>
      <c r="V36" s="505">
        <v>68</v>
      </c>
    </row>
    <row customHeight="1" ht="11.549999999999999">
      <c r="A37" s="505"/>
      <c r="C37" s="505"/>
      <c r="D37" s="347"/>
      <c r="E37" s="580" t="s">
        <v>955</v>
      </c>
      <c r="F37" s="572"/>
      <c r="G37" s="694"/>
      <c r="H37" s="694"/>
      <c r="I37" s="694"/>
      <c r="J37" s="694"/>
      <c r="K37" s="573"/>
      <c r="U37" s="505"/>
      <c r="V37" s="505">
        <v>11</v>
      </c>
    </row>
    <row customHeight="1" ht="71.25">
      <c r="A38" s="505"/>
      <c r="B38" s="505" t="s">
        <v>956</v>
      </c>
      <c r="C38" s="526"/>
      <c r="D38" s="692">
        <v>4</v>
      </c>
      <c r="E38" s="693" t="s">
        <v>957</v>
      </c>
      <c r="F38" s="695" t="s">
        <v>302</v>
      </c>
      <c r="G38" s="814" t="s">
        <v>953</v>
      </c>
      <c r="H38" s="815" t="s">
        <v>302</v>
      </c>
      <c r="I38" s="524" t="s">
        <v>953</v>
      </c>
      <c r="J38" s="521" t="s">
        <v>302</v>
      </c>
      <c r="K38" s="679" t="s">
        <v>958</v>
      </c>
      <c r="V38" s="505">
        <v>68</v>
      </c>
    </row>
    <row customHeight="1" ht="11.549999999999999">
      <c r="A39" s="505"/>
      <c r="C39" s="505"/>
      <c r="D39" s="347"/>
      <c r="E39" s="580" t="s">
        <v>959</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0C78-5938-9158-7338-F40863DF483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960</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"РСО "Универсал"</v>
      </c>
      <c r="G6" s="2249"/>
      <c r="H6" s="2249"/>
      <c r="I6" s="2249"/>
      <c r="J6" s="2249"/>
      <c r="K6" s="2249"/>
      <c r="M6" s="582"/>
      <c r="AB6" s="1148"/>
      <c r="AE6" s="1631">
        <v>16</v>
      </c>
    </row>
    <row customHeight="1" ht="10.5">
      <c r="AE7" s="758">
        <v>10</v>
      </c>
    </row>
    <row customHeight="1" ht="10.5">
      <c r="A8" s="1051"/>
      <c r="B8" s="1051"/>
      <c r="C8" s="1051"/>
      <c r="F8" s="2101" t="s">
        <v>296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960</v>
      </c>
      <c r="H9" s="2175" t="s">
        <v>961</v>
      </c>
      <c r="I9" s="2127" t="s">
        <v>962</v>
      </c>
      <c r="J9" s="2127" t="s">
        <v>963</v>
      </c>
      <c r="K9" s="2127" t="s">
        <v>964</v>
      </c>
      <c r="L9" s="2127" t="s">
        <v>965</v>
      </c>
      <c r="M9" s="2127" t="s">
        <v>966</v>
      </c>
      <c r="N9" s="2209" t="s">
        <v>967</v>
      </c>
      <c r="O9" s="2209"/>
      <c r="P9" s="2209"/>
      <c r="Q9" s="2399" t="s">
        <v>968</v>
      </c>
      <c r="R9" s="2400"/>
      <c r="S9" s="2400"/>
      <c r="T9" s="2401"/>
      <c r="U9" s="2399" t="s">
        <v>969</v>
      </c>
      <c r="V9" s="2400"/>
      <c r="W9" s="2400"/>
      <c r="X9" s="2401"/>
      <c r="Y9" s="2101" t="s">
        <v>970</v>
      </c>
      <c r="Z9" s="2102"/>
      <c r="AA9" s="2102"/>
      <c r="AB9" s="2103"/>
      <c r="AE9" s="758">
        <v>41</v>
      </c>
    </row>
    <row customHeight="1" ht="43.050000000000004">
      <c r="A10" s="905"/>
      <c r="B10" s="905"/>
      <c r="C10" s="905"/>
      <c r="F10" s="2175"/>
      <c r="G10" s="2175"/>
      <c r="H10" s="2232"/>
      <c r="I10" s="2175"/>
      <c r="J10" s="2175"/>
      <c r="K10" s="2175"/>
      <c r="L10" s="2175"/>
      <c r="M10" s="2175"/>
      <c r="N10" s="903" t="s">
        <v>971</v>
      </c>
      <c r="O10" s="903" t="s">
        <v>972</v>
      </c>
      <c r="P10" s="904" t="s">
        <v>973</v>
      </c>
      <c r="Q10" s="915" t="s">
        <v>87</v>
      </c>
      <c r="R10" s="915" t="s">
        <v>974</v>
      </c>
      <c r="S10" s="915" t="s">
        <v>975</v>
      </c>
      <c r="T10" s="916" t="s">
        <v>976</v>
      </c>
      <c r="U10" s="915" t="s">
        <v>87</v>
      </c>
      <c r="V10" s="915" t="s">
        <v>977</v>
      </c>
      <c r="W10" s="915" t="s">
        <v>975</v>
      </c>
      <c r="X10" s="916" t="s">
        <v>976</v>
      </c>
      <c r="Y10" s="301" t="s">
        <v>978</v>
      </c>
      <c r="Z10" s="2101" t="s">
        <v>86</v>
      </c>
      <c r="AA10" s="2103"/>
      <c r="AB10" s="1049" t="s">
        <v>979</v>
      </c>
      <c r="AE10" s="758">
        <v>41</v>
      </c>
    </row>
    <row s="1642" customFormat="1" customHeight="1" ht="5.25" hidden="1">
      <c r="A11" s="1052"/>
      <c r="B11" s="1052"/>
      <c r="C11" s="1052"/>
      <c r="E11" s="1050"/>
      <c r="F11" s="2406" t="s">
        <v>372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2A6A9-C338-A5E8-28B8-81633557890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ООО "РСО "Универсал"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982</v>
      </c>
      <c r="G9" s="2409" t="s">
        <v>983</v>
      </c>
      <c r="H9" s="2410"/>
      <c r="I9" s="2127" t="s">
        <v>984</v>
      </c>
      <c r="J9" s="2127"/>
      <c r="K9" s="2127" t="s">
        <v>985</v>
      </c>
      <c r="L9" s="2127"/>
      <c r="M9" s="2127"/>
      <c r="N9" s="2127"/>
      <c r="O9" s="2127"/>
      <c r="P9" s="2127"/>
      <c r="Q9" s="2127"/>
      <c r="R9" s="2127"/>
      <c r="S9" s="2127"/>
      <c r="T9" s="2127"/>
      <c r="U9" s="2127"/>
      <c r="V9" s="2127"/>
      <c r="W9" s="2127"/>
      <c r="X9" s="2127"/>
      <c r="Y9" s="2127"/>
      <c r="Z9" s="2192" t="s">
        <v>986</v>
      </c>
      <c r="AA9" s="2193"/>
      <c r="AB9" s="2127" t="s">
        <v>987</v>
      </c>
      <c r="AC9" s="2127"/>
      <c r="AD9" s="2127"/>
      <c r="AE9" s="2127"/>
      <c r="AF9" s="2175" t="s">
        <v>988</v>
      </c>
      <c r="AG9" s="2127" t="s">
        <v>989</v>
      </c>
      <c r="AH9" s="2127"/>
      <c r="AI9" s="2175" t="s">
        <v>990</v>
      </c>
      <c r="AJ9" s="2127" t="s">
        <v>991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992</v>
      </c>
      <c r="L10" s="2101" t="s">
        <v>993</v>
      </c>
      <c r="M10" s="2103"/>
      <c r="N10" s="2127" t="s">
        <v>994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995</v>
      </c>
      <c r="M11" s="2175" t="s">
        <v>996</v>
      </c>
      <c r="N11" s="2127" t="s">
        <v>997</v>
      </c>
      <c r="O11" s="2127"/>
      <c r="P11" s="2418" t="s">
        <v>978</v>
      </c>
      <c r="Q11" s="2418" t="s">
        <v>998</v>
      </c>
      <c r="R11" s="2418" t="s">
        <v>999</v>
      </c>
      <c r="S11" s="2418" t="s">
        <v>1000</v>
      </c>
      <c r="T11" s="2418"/>
      <c r="U11" s="2418"/>
      <c r="V11" s="2418"/>
      <c r="W11" s="2418"/>
      <c r="X11" s="2418"/>
      <c r="Y11" s="2418"/>
      <c r="Z11" s="2194"/>
      <c r="AA11" s="2195"/>
      <c r="AB11" s="2127" t="s">
        <v>1001</v>
      </c>
      <c r="AC11" s="2127"/>
      <c r="AD11" s="2101" t="s">
        <v>1002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1003</v>
      </c>
      <c r="K12" s="2127"/>
      <c r="L12" s="2232"/>
      <c r="M12" s="2232"/>
      <c r="N12" s="2127"/>
      <c r="O12" s="2127"/>
      <c r="P12" s="2418"/>
      <c r="Q12" s="2418"/>
      <c r="R12" s="2418"/>
      <c r="S12" s="1134" t="s">
        <v>84</v>
      </c>
      <c r="T12" s="1134" t="s">
        <v>85</v>
      </c>
      <c r="U12" s="1134" t="s">
        <v>83</v>
      </c>
      <c r="V12" s="1134" t="s">
        <v>1004</v>
      </c>
      <c r="W12" s="1134" t="s">
        <v>83</v>
      </c>
      <c r="X12" s="1134" t="s">
        <v>1005</v>
      </c>
      <c r="Y12" s="1134" t="s">
        <v>1006</v>
      </c>
      <c r="Z12" s="2200"/>
      <c r="AA12" s="2201"/>
      <c r="AB12" s="1141" t="s">
        <v>1007</v>
      </c>
      <c r="AC12" s="1141" t="s">
        <v>1008</v>
      </c>
      <c r="AD12" s="1141" t="s">
        <v>1007</v>
      </c>
      <c r="AE12" s="1141" t="s">
        <v>1008</v>
      </c>
      <c r="AF12" s="2232"/>
      <c r="AG12" s="1154" t="s">
        <v>1009</v>
      </c>
      <c r="AH12" s="1154" t="s">
        <v>1010</v>
      </c>
      <c r="AI12" s="2232"/>
      <c r="AJ12" s="1154" t="s">
        <v>1009</v>
      </c>
      <c r="AK12" s="1154" t="s">
        <v>1010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866B8-1898-3CD4-8B58-8A49DD093DB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ООО "РСО "Универсал"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296</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1012</v>
      </c>
      <c r="H10" s="2426" t="s">
        <v>1013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1015</v>
      </c>
      <c r="G14" s="2421" t="s">
        <v>1016</v>
      </c>
      <c r="H14" s="2421"/>
      <c r="I14" s="2421"/>
      <c r="J14" s="2421"/>
      <c r="K14" s="1234"/>
      <c r="W14" s="1155">
        <v>11</v>
      </c>
    </row>
    <row customHeight="1" ht="11.549999999999999">
      <c r="F15" s="1230">
        <v>1</v>
      </c>
      <c r="G15" s="690" t="s">
        <v>1017</v>
      </c>
      <c r="H15" s="1236">
        <f>SUM(I15:J15)</f>
        <v>0</v>
      </c>
      <c r="I15" s="1236">
        <f>SUM(I16:I27)</f>
        <v>0</v>
      </c>
      <c r="J15" s="1225"/>
      <c r="K15" s="1234"/>
      <c r="W15" s="1155">
        <v>11</v>
      </c>
    </row>
    <row customHeight="1" ht="24">
      <c r="F16" s="1230" t="s">
        <v>1018</v>
      </c>
      <c r="G16" s="1237" t="s">
        <v>1019</v>
      </c>
      <c r="H16" s="1236">
        <f>SUM(I16:J16)</f>
        <v>0</v>
      </c>
      <c r="I16" s="1235"/>
      <c r="J16" s="1225"/>
      <c r="K16" s="1234"/>
      <c r="W16" s="1155">
        <v>23</v>
      </c>
    </row>
    <row customHeight="1" ht="24">
      <c r="F17" s="1230" t="s">
        <v>1020</v>
      </c>
      <c r="G17" s="1237" t="s">
        <v>1021</v>
      </c>
      <c r="H17" s="1236">
        <f>SUM(I17:J17)</f>
        <v>0</v>
      </c>
      <c r="I17" s="1235"/>
      <c r="J17" s="1225"/>
      <c r="K17" s="1234"/>
      <c r="W17" s="1155">
        <v>23</v>
      </c>
    </row>
    <row customHeight="1" ht="35.699999999999996">
      <c r="F18" s="1230" t="s">
        <v>1022</v>
      </c>
      <c r="G18" s="1237" t="s">
        <v>1023</v>
      </c>
      <c r="H18" s="1236">
        <f>SUM(I18:J18)</f>
        <v>0</v>
      </c>
      <c r="I18" s="1235"/>
      <c r="J18" s="1225"/>
      <c r="K18" s="1234"/>
      <c r="W18" s="1155">
        <v>34</v>
      </c>
    </row>
    <row customHeight="1" ht="35.699999999999996">
      <c r="F19" s="1230" t="s">
        <v>1024</v>
      </c>
      <c r="G19" s="1237" t="s">
        <v>1025</v>
      </c>
      <c r="H19" s="1236">
        <f>SUM(I19:J19)</f>
        <v>0</v>
      </c>
      <c r="I19" s="1235"/>
      <c r="J19" s="1225"/>
      <c r="K19" s="1234"/>
      <c r="W19" s="1155">
        <v>34</v>
      </c>
    </row>
    <row customHeight="1" ht="48.29999999999999">
      <c r="F20" s="1230" t="s">
        <v>1026</v>
      </c>
      <c r="G20" s="1237" t="s">
        <v>1027</v>
      </c>
      <c r="H20" s="1236">
        <f>SUM(I20:J20)</f>
        <v>0</v>
      </c>
      <c r="I20" s="1235"/>
      <c r="J20" s="1225"/>
      <c r="K20" s="1234"/>
      <c r="W20" s="1155">
        <v>46</v>
      </c>
    </row>
    <row customHeight="1" ht="35.699999999999996">
      <c r="F21" s="1230" t="s">
        <v>1028</v>
      </c>
      <c r="G21" s="1237" t="s">
        <v>1029</v>
      </c>
      <c r="H21" s="1236">
        <f>SUM(I21:J21)</f>
        <v>0</v>
      </c>
      <c r="I21" s="1235"/>
      <c r="J21" s="1225"/>
      <c r="K21" s="1234"/>
      <c r="W21" s="1155">
        <v>34</v>
      </c>
    </row>
    <row customHeight="1" ht="35.699999999999996">
      <c r="F22" s="1230" t="s">
        <v>1030</v>
      </c>
      <c r="G22" s="1237" t="s">
        <v>1031</v>
      </c>
      <c r="H22" s="1236">
        <f>SUM(I22:J22)</f>
        <v>0</v>
      </c>
      <c r="I22" s="1235"/>
      <c r="J22" s="1225"/>
      <c r="K22" s="1234"/>
      <c r="W22" s="1155">
        <v>34</v>
      </c>
    </row>
    <row customHeight="1" ht="24">
      <c r="F23" s="1230" t="s">
        <v>1032</v>
      </c>
      <c r="G23" s="1237" t="s">
        <v>1033</v>
      </c>
      <c r="H23" s="1236">
        <f>SUM(I23:J23)</f>
        <v>0</v>
      </c>
      <c r="I23" s="1235"/>
      <c r="J23" s="1225"/>
      <c r="K23" s="1234"/>
      <c r="W23" s="1155">
        <v>23</v>
      </c>
    </row>
    <row customHeight="1" ht="24">
      <c r="F24" s="1230" t="s">
        <v>1034</v>
      </c>
      <c r="G24" s="1237" t="s">
        <v>1035</v>
      </c>
      <c r="H24" s="1236">
        <f>SUM(I24:J24)</f>
        <v>0</v>
      </c>
      <c r="I24" s="1235"/>
      <c r="J24" s="1225"/>
      <c r="K24" s="1234"/>
      <c r="W24" s="1155">
        <v>23</v>
      </c>
    </row>
    <row customHeight="1" ht="35.699999999999996">
      <c r="F25" s="1230" t="s">
        <v>1036</v>
      </c>
      <c r="G25" s="1237" t="s">
        <v>1037</v>
      </c>
      <c r="H25" s="1236">
        <f>SUM(I25:J25)</f>
        <v>0</v>
      </c>
      <c r="I25" s="1235"/>
      <c r="J25" s="1225"/>
      <c r="K25" s="1234"/>
      <c r="W25" s="1155">
        <v>34</v>
      </c>
    </row>
    <row customHeight="1" ht="35.699999999999996">
      <c r="F26" s="1230" t="s">
        <v>1038</v>
      </c>
      <c r="G26" s="1237" t="s">
        <v>1039</v>
      </c>
      <c r="H26" s="1236">
        <f>SUM(I26:J26)</f>
        <v>0</v>
      </c>
      <c r="I26" s="1235"/>
      <c r="J26" s="1225"/>
      <c r="K26" s="1234"/>
      <c r="W26" s="1155">
        <v>34</v>
      </c>
    </row>
    <row customHeight="1" ht="11.549999999999999">
      <c r="F27" s="1230" t="s">
        <v>1040</v>
      </c>
      <c r="G27" s="1237" t="s">
        <v>1041</v>
      </c>
      <c r="H27" s="1236">
        <f>SUM(I27:J27)</f>
        <v>0</v>
      </c>
      <c r="I27" s="1235"/>
      <c r="J27" s="1225"/>
      <c r="K27" s="1234"/>
      <c r="W27" s="1155">
        <v>11</v>
      </c>
    </row>
    <row customHeight="1" ht="11.549999999999999">
      <c r="F28" s="1230">
        <v>2</v>
      </c>
      <c r="G28" s="690" t="s">
        <v>1042</v>
      </c>
      <c r="H28" s="1236">
        <f>SUM(I28:J28)</f>
        <v>0</v>
      </c>
      <c r="I28" s="1236">
        <f>SUM(I29:I31)</f>
        <v>0</v>
      </c>
      <c r="J28" s="1225"/>
      <c r="K28" s="1234"/>
      <c r="W28" s="1155">
        <v>11</v>
      </c>
    </row>
    <row customHeight="1" ht="11.549999999999999">
      <c r="F29" s="1230" t="s">
        <v>705</v>
      </c>
      <c r="G29" s="1237" t="s">
        <v>1043</v>
      </c>
      <c r="H29" s="1236">
        <f>SUM(I29:J29)</f>
        <v>0</v>
      </c>
      <c r="I29" s="1235"/>
      <c r="J29" s="1225"/>
      <c r="K29" s="1234"/>
      <c r="W29" s="1155">
        <v>11</v>
      </c>
    </row>
    <row customHeight="1" ht="11.549999999999999">
      <c r="F30" s="1230" t="s">
        <v>303</v>
      </c>
      <c r="G30" s="1237" t="s">
        <v>1044</v>
      </c>
      <c r="H30" s="1236">
        <f>SUM(I30:J30)</f>
        <v>0</v>
      </c>
      <c r="I30" s="1235"/>
      <c r="J30" s="1225"/>
      <c r="K30" s="1234"/>
      <c r="W30" s="1155">
        <v>11</v>
      </c>
    </row>
    <row customHeight="1" ht="11.549999999999999">
      <c r="F31" s="1230" t="s">
        <v>306</v>
      </c>
      <c r="G31" s="1237" t="s">
        <v>1045</v>
      </c>
      <c r="H31" s="1236">
        <f>SUM(I31:J31)</f>
        <v>0</v>
      </c>
      <c r="I31" s="1235"/>
      <c r="J31" s="1225"/>
      <c r="K31" s="1234"/>
      <c r="W31" s="1155">
        <v>11</v>
      </c>
    </row>
    <row customHeight="1" ht="11.549999999999999">
      <c r="F32" s="1230">
        <v>3</v>
      </c>
      <c r="G32" s="690" t="s">
        <v>1046</v>
      </c>
      <c r="H32" s="1236">
        <f>SUM(I32:J32)</f>
        <v>0</v>
      </c>
      <c r="I32" s="1236">
        <f>SUM(I33:I34)</f>
        <v>0</v>
      </c>
      <c r="J32" s="1225"/>
      <c r="K32" s="1234"/>
      <c r="W32" s="1155">
        <v>11</v>
      </c>
    </row>
    <row customHeight="1" ht="48.29999999999999">
      <c r="F33" s="1230" t="s">
        <v>320</v>
      </c>
      <c r="G33" s="1237" t="s">
        <v>1047</v>
      </c>
      <c r="H33" s="1236">
        <f>SUM(I33:J33)</f>
        <v>0</v>
      </c>
      <c r="I33" s="1235"/>
      <c r="J33" s="1225"/>
      <c r="K33" s="1234"/>
      <c r="W33" s="1155">
        <v>46</v>
      </c>
    </row>
    <row customHeight="1" ht="11.549999999999999">
      <c r="F34" s="1230" t="s">
        <v>328</v>
      </c>
      <c r="G34" s="1237" t="s">
        <v>1048</v>
      </c>
      <c r="H34" s="1236">
        <f>SUM(I34:J34)</f>
        <v>0</v>
      </c>
      <c r="I34" s="1235"/>
      <c r="J34" s="1225"/>
      <c r="K34" s="1234"/>
      <c r="W34" s="1155">
        <v>11</v>
      </c>
    </row>
    <row customHeight="1" ht="11.549999999999999">
      <c r="F35" s="1230">
        <v>4</v>
      </c>
      <c r="G35" s="690" t="s">
        <v>1049</v>
      </c>
      <c r="H35" s="1236">
        <f>SUM(I35:J35)</f>
        <v>0</v>
      </c>
      <c r="I35" s="1235"/>
      <c r="J35" s="1225"/>
      <c r="K35" s="1234"/>
      <c r="W35" s="1155">
        <v>11</v>
      </c>
    </row>
    <row customHeight="1" ht="11.549999999999999">
      <c r="F36" s="1230"/>
      <c r="G36" s="693" t="s">
        <v>1050</v>
      </c>
      <c r="H36" s="1236">
        <f>SUM(I36:J36)</f>
        <v>0</v>
      </c>
      <c r="I36" s="1236">
        <f>SUM(I15,I28,I32,I35)</f>
        <v>0</v>
      </c>
      <c r="J36" s="1225"/>
      <c r="K36" s="1234"/>
      <c r="W36" s="1155">
        <v>11</v>
      </c>
    </row>
    <row customHeight="1" ht="29.25">
      <c r="F37" s="1231" t="s">
        <v>1051</v>
      </c>
      <c r="G37" s="2422" t="s">
        <v>1052</v>
      </c>
      <c r="H37" s="2422"/>
      <c r="I37" s="2422"/>
      <c r="J37" s="2422"/>
      <c r="K37" s="1234"/>
      <c r="W37" s="1155">
        <v>28</v>
      </c>
    </row>
    <row customHeight="1" ht="24">
      <c r="F38" s="1230" t="s">
        <v>107</v>
      </c>
      <c r="G38" s="690" t="s">
        <v>1053</v>
      </c>
      <c r="H38" s="1236">
        <f>SUM(I38:J38)</f>
        <v>0</v>
      </c>
      <c r="I38" s="1236">
        <f>SUM(I39,I44,I47)</f>
        <v>0</v>
      </c>
      <c r="J38" s="1225"/>
      <c r="K38" s="1234"/>
      <c r="W38" s="1155">
        <v>23</v>
      </c>
    </row>
    <row customHeight="1" ht="11.549999999999999">
      <c r="F39" s="1230" t="s">
        <v>1018</v>
      </c>
      <c r="G39" s="1237" t="s">
        <v>1017</v>
      </c>
      <c r="H39" s="1236">
        <f>SUM(I39:J39)</f>
        <v>0</v>
      </c>
      <c r="I39" s="1236">
        <f>SUM(I40:I43)</f>
        <v>0</v>
      </c>
      <c r="J39" s="1225"/>
      <c r="K39" s="1234"/>
      <c r="W39" s="1155">
        <v>11</v>
      </c>
    </row>
    <row customHeight="1" ht="24">
      <c r="F40" s="1230" t="s">
        <v>1054</v>
      </c>
      <c r="G40" s="1238" t="s">
        <v>1055</v>
      </c>
      <c r="H40" s="1236">
        <f>SUM(I40:J40)</f>
        <v>0</v>
      </c>
      <c r="I40" s="1235"/>
      <c r="J40" s="1225"/>
      <c r="K40" s="1234"/>
      <c r="W40" s="1155">
        <v>23</v>
      </c>
    </row>
    <row customHeight="1" ht="11.549999999999999">
      <c r="F41" s="1230" t="s">
        <v>1056</v>
      </c>
      <c r="G41" s="1238" t="s">
        <v>1057</v>
      </c>
      <c r="H41" s="1236">
        <f>SUM(I41:J41)</f>
        <v>0</v>
      </c>
      <c r="I41" s="1235"/>
      <c r="J41" s="1225"/>
      <c r="K41" s="1234"/>
      <c r="W41" s="1155">
        <v>11</v>
      </c>
    </row>
    <row customHeight="1" ht="11.549999999999999">
      <c r="F42" s="1230" t="s">
        <v>1058</v>
      </c>
      <c r="G42" s="1238" t="s">
        <v>1059</v>
      </c>
      <c r="H42" s="1236">
        <f>SUM(I42:J42)</f>
        <v>0</v>
      </c>
      <c r="I42" s="1235"/>
      <c r="J42" s="1225"/>
      <c r="K42" s="1234"/>
      <c r="W42" s="1155">
        <v>11</v>
      </c>
    </row>
    <row customHeight="1" ht="35.699999999999996">
      <c r="F43" s="1230" t="s">
        <v>1060</v>
      </c>
      <c r="G43" s="1238" t="s">
        <v>1061</v>
      </c>
      <c r="H43" s="1236">
        <f>SUM(I43:J43)</f>
        <v>0</v>
      </c>
      <c r="I43" s="1235"/>
      <c r="J43" s="1225"/>
      <c r="K43" s="1234"/>
      <c r="W43" s="1155">
        <v>34</v>
      </c>
    </row>
    <row customHeight="1" ht="11.549999999999999">
      <c r="F44" s="1230" t="s">
        <v>1020</v>
      </c>
      <c r="G44" s="1237" t="s">
        <v>1046</v>
      </c>
      <c r="H44" s="1236">
        <f>SUM(I44:J44)</f>
        <v>0</v>
      </c>
      <c r="I44" s="1236">
        <f>SUM(I45:I46)</f>
        <v>0</v>
      </c>
      <c r="J44" s="1225"/>
      <c r="K44" s="1234"/>
      <c r="W44" s="1155">
        <v>11</v>
      </c>
    </row>
    <row customHeight="1" ht="48.29999999999999">
      <c r="F45" s="1230" t="s">
        <v>1062</v>
      </c>
      <c r="G45" s="1238" t="s">
        <v>1047</v>
      </c>
      <c r="H45" s="1236">
        <f>SUM(I45:J45)</f>
        <v>0</v>
      </c>
      <c r="I45" s="1235"/>
      <c r="J45" s="1225"/>
      <c r="K45" s="1234"/>
      <c r="W45" s="1155">
        <v>46</v>
      </c>
    </row>
    <row customHeight="1" ht="11.549999999999999">
      <c r="F46" s="1230" t="s">
        <v>1063</v>
      </c>
      <c r="G46" s="1238" t="s">
        <v>1048</v>
      </c>
      <c r="H46" s="1236">
        <f>SUM(I46:J46)</f>
        <v>0</v>
      </c>
      <c r="I46" s="1235"/>
      <c r="J46" s="1225"/>
      <c r="K46" s="1234"/>
      <c r="W46" s="1155">
        <v>11</v>
      </c>
    </row>
    <row customHeight="1" ht="11.549999999999999">
      <c r="F47" s="1230" t="s">
        <v>1022</v>
      </c>
      <c r="G47" s="1237" t="s">
        <v>1064</v>
      </c>
      <c r="H47" s="1236">
        <f>SUM(I47:J47)</f>
        <v>0</v>
      </c>
      <c r="I47" s="1235"/>
      <c r="J47" s="1225"/>
      <c r="K47" s="1234"/>
      <c r="W47" s="1155">
        <v>11</v>
      </c>
    </row>
    <row customHeight="1" ht="24">
      <c r="F48" s="1230" t="s">
        <v>108</v>
      </c>
      <c r="G48" s="690" t="s">
        <v>1065</v>
      </c>
      <c r="H48" s="1236">
        <f>SUM(I48:J48)</f>
        <v>0</v>
      </c>
      <c r="I48" s="1236">
        <f>SUM(I49,I54,I57)</f>
        <v>0</v>
      </c>
      <c r="J48" s="1225"/>
      <c r="K48" s="1234"/>
      <c r="W48" s="1155">
        <v>23</v>
      </c>
    </row>
    <row customHeight="1" ht="11.549999999999999">
      <c r="F49" s="1230" t="s">
        <v>705</v>
      </c>
      <c r="G49" s="1237" t="s">
        <v>1017</v>
      </c>
      <c r="H49" s="1236">
        <f>SUM(I49:J49)</f>
        <v>0</v>
      </c>
      <c r="I49" s="1236">
        <f>SUM(I50:I53)</f>
        <v>0</v>
      </c>
      <c r="J49" s="1225"/>
      <c r="K49" s="1234"/>
      <c r="W49" s="1155">
        <v>11</v>
      </c>
    </row>
    <row customHeight="1" ht="24">
      <c r="F50" s="1230" t="s">
        <v>708</v>
      </c>
      <c r="G50" s="1238" t="s">
        <v>1055</v>
      </c>
      <c r="H50" s="1236">
        <f>SUM(I50:J50)</f>
        <v>0</v>
      </c>
      <c r="I50" s="1235"/>
      <c r="J50" s="1225"/>
      <c r="K50" s="1234"/>
      <c r="W50" s="1155">
        <v>23</v>
      </c>
    </row>
    <row customHeight="1" ht="11.549999999999999">
      <c r="F51" s="1230" t="s">
        <v>711</v>
      </c>
      <c r="G51" s="1238" t="s">
        <v>1057</v>
      </c>
      <c r="H51" s="1236">
        <f>SUM(I51:J51)</f>
        <v>0</v>
      </c>
      <c r="I51" s="1235"/>
      <c r="J51" s="1225"/>
      <c r="K51" s="1234"/>
      <c r="W51" s="1155">
        <v>11</v>
      </c>
    </row>
    <row customHeight="1" ht="11.549999999999999">
      <c r="F52" s="1230" t="s">
        <v>1066</v>
      </c>
      <c r="G52" s="1238" t="s">
        <v>1059</v>
      </c>
      <c r="H52" s="1236">
        <f>SUM(I52:J52)</f>
        <v>0</v>
      </c>
      <c r="I52" s="1235"/>
      <c r="J52" s="1225"/>
      <c r="K52" s="1234"/>
      <c r="W52" s="1155">
        <v>11</v>
      </c>
    </row>
    <row customHeight="1" ht="35.699999999999996">
      <c r="F53" s="1230" t="s">
        <v>1067</v>
      </c>
      <c r="G53" s="1238" t="s">
        <v>1061</v>
      </c>
      <c r="H53" s="1236">
        <f>SUM(I53:J53)</f>
        <v>0</v>
      </c>
      <c r="I53" s="1235"/>
      <c r="J53" s="1225"/>
      <c r="K53" s="1234"/>
      <c r="W53" s="1155">
        <v>34</v>
      </c>
    </row>
    <row customHeight="1" ht="11.549999999999999">
      <c r="F54" s="1230" t="s">
        <v>303</v>
      </c>
      <c r="G54" s="1237" t="s">
        <v>1046</v>
      </c>
      <c r="H54" s="1236">
        <f>SUM(I54:J54)</f>
        <v>0</v>
      </c>
      <c r="I54" s="1236">
        <f>SUM(I55:I56)</f>
        <v>0</v>
      </c>
      <c r="J54" s="1225"/>
      <c r="K54" s="1234"/>
      <c r="W54" s="1155">
        <v>11</v>
      </c>
    </row>
    <row customHeight="1" ht="48.29999999999999">
      <c r="F55" s="1230" t="s">
        <v>715</v>
      </c>
      <c r="G55" s="1238" t="s">
        <v>1047</v>
      </c>
      <c r="H55" s="1236">
        <f>SUM(I55:J55)</f>
        <v>0</v>
      </c>
      <c r="I55" s="1235"/>
      <c r="J55" s="1225"/>
      <c r="K55" s="1234"/>
      <c r="W55" s="1155">
        <v>46</v>
      </c>
    </row>
    <row customHeight="1" ht="11.549999999999999">
      <c r="F56" s="1230" t="s">
        <v>717</v>
      </c>
      <c r="G56" s="1238" t="s">
        <v>1048</v>
      </c>
      <c r="H56" s="1236">
        <f>SUM(I56:J56)</f>
        <v>0</v>
      </c>
      <c r="I56" s="1235"/>
      <c r="J56" s="1225"/>
      <c r="K56" s="1234"/>
      <c r="W56" s="1155">
        <v>11</v>
      </c>
    </row>
    <row customHeight="1" ht="11.549999999999999">
      <c r="F57" s="1230" t="s">
        <v>306</v>
      </c>
      <c r="G57" s="1237" t="s">
        <v>1064</v>
      </c>
      <c r="H57" s="1236">
        <f>SUM(I57:J57)</f>
        <v>0</v>
      </c>
      <c r="I57" s="1235"/>
      <c r="J57" s="1225"/>
      <c r="K57" s="1234"/>
      <c r="W57" s="1155">
        <v>11</v>
      </c>
    </row>
    <row customHeight="1" ht="11.549999999999999">
      <c r="F58" s="1230"/>
      <c r="G58" s="1239" t="s">
        <v>1050</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EC3AC-D258-B72F-7598-29C8EE7F1A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"РСО "Универсал"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1069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1070</v>
      </c>
      <c r="H11" s="2437" t="s">
        <v>1071</v>
      </c>
      <c r="I11" s="2437" t="s">
        <v>1072</v>
      </c>
      <c r="J11" s="2438"/>
      <c r="K11" s="2438"/>
      <c r="L11" s="2438"/>
      <c r="M11" s="2438"/>
      <c r="N11" s="2438"/>
      <c r="O11" s="2209" t="s">
        <v>1073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1074</v>
      </c>
      <c r="P12" s="2209"/>
      <c r="Q12" s="2209"/>
      <c r="R12" s="2209"/>
      <c r="S12" s="2209" t="s">
        <v>1075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1076</v>
      </c>
      <c r="BU12" s="2387"/>
      <c r="BV12" s="2387"/>
      <c r="BW12" s="2433"/>
      <c r="BX12" s="2386" t="s">
        <v>1077</v>
      </c>
      <c r="BY12" s="2387"/>
      <c r="BZ12" s="2387"/>
      <c r="CA12" s="2433"/>
      <c r="CB12" s="2386" t="s">
        <v>1078</v>
      </c>
      <c r="CC12" s="2433"/>
      <c r="CD12" s="2386" t="s">
        <v>1079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1080</v>
      </c>
      <c r="CZ12" s="2387"/>
      <c r="DA12" s="2387"/>
      <c r="DB12" s="2387"/>
      <c r="DC12" s="2387"/>
      <c r="DD12" s="2433"/>
      <c r="DE12" s="2386" t="s">
        <v>1081</v>
      </c>
      <c r="DF12" s="2433"/>
      <c r="DG12" s="2386" t="s">
        <v>1079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1082</v>
      </c>
      <c r="P13" s="2209"/>
      <c r="Q13" s="2209"/>
      <c r="R13" s="2209"/>
      <c r="S13" s="2336" t="s">
        <v>1083</v>
      </c>
      <c r="T13" s="2388"/>
      <c r="U13" s="2127" t="s">
        <v>1084</v>
      </c>
      <c r="V13" s="2127"/>
      <c r="W13" s="2127"/>
      <c r="X13" s="2127"/>
      <c r="Y13" s="2127" t="s">
        <v>1085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1086</v>
      </c>
      <c r="BU13" s="2388"/>
      <c r="BV13" s="2336" t="s">
        <v>1087</v>
      </c>
      <c r="BW13" s="2388"/>
      <c r="BX13" s="2336" t="s">
        <v>1088</v>
      </c>
      <c r="BY13" s="2388"/>
      <c r="BZ13" s="2336" t="s">
        <v>1089</v>
      </c>
      <c r="CA13" s="2388"/>
      <c r="CB13" s="2336" t="s">
        <v>1090</v>
      </c>
      <c r="CC13" s="2388"/>
      <c r="CD13" s="2336" t="s">
        <v>1091</v>
      </c>
      <c r="CE13" s="2388"/>
      <c r="CF13" s="2336" t="s">
        <v>1092</v>
      </c>
      <c r="CG13" s="2388"/>
      <c r="CH13" s="2386" t="s">
        <v>1093</v>
      </c>
      <c r="CI13" s="2387"/>
      <c r="CJ13" s="2387"/>
      <c r="CK13" s="2433"/>
      <c r="CL13" s="2436"/>
      <c r="CM13" s="2434"/>
      <c r="CN13" s="2434"/>
      <c r="CO13" s="2434"/>
      <c r="CP13" s="2434"/>
      <c r="CQ13" s="2434"/>
      <c r="CR13" s="2434"/>
      <c r="CS13" s="2434"/>
      <c r="CT13" s="2434"/>
      <c r="CU13" s="2434"/>
      <c r="CV13" s="2434"/>
      <c r="CW13" s="2434"/>
      <c r="CX13" s="2453"/>
      <c r="CY13" s="2336" t="s">
        <v>1094</v>
      </c>
      <c r="CZ13" s="2388"/>
      <c r="DA13" s="2336" t="s">
        <v>1095</v>
      </c>
      <c r="DB13" s="2388"/>
      <c r="DC13" s="2336" t="s">
        <v>1096</v>
      </c>
      <c r="DD13" s="2388"/>
      <c r="DE13" s="2336" t="s">
        <v>1097</v>
      </c>
      <c r="DF13" s="2388"/>
      <c r="DG13" s="2386" t="s">
        <v>1098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1099</v>
      </c>
      <c r="P14" s="2388"/>
      <c r="Q14" s="2336" t="s">
        <v>1100</v>
      </c>
      <c r="R14" s="2388"/>
      <c r="S14" s="2337"/>
      <c r="T14" s="2213"/>
      <c r="U14" s="2336" t="s">
        <v>832</v>
      </c>
      <c r="V14" s="2388"/>
      <c r="W14" s="2336" t="s">
        <v>835</v>
      </c>
      <c r="X14" s="2388"/>
      <c r="Y14" s="2336" t="s">
        <v>832</v>
      </c>
      <c r="Z14" s="2388"/>
      <c r="AA14" s="2336" t="s">
        <v>842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1101</v>
      </c>
      <c r="CI14" s="2388"/>
      <c r="CJ14" s="2336" t="s">
        <v>1102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1103</v>
      </c>
      <c r="DH14" s="2388"/>
      <c r="DI14" s="2336" t="s">
        <v>1104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822</v>
      </c>
      <c r="P16" s="2433"/>
      <c r="Q16" s="2386" t="s">
        <v>824</v>
      </c>
      <c r="R16" s="2433"/>
      <c r="S16" s="2386" t="s">
        <v>828</v>
      </c>
      <c r="T16" s="2433"/>
      <c r="U16" s="2386" t="s">
        <v>833</v>
      </c>
      <c r="V16" s="2433"/>
      <c r="W16" s="2386" t="s">
        <v>836</v>
      </c>
      <c r="X16" s="2433"/>
      <c r="Y16" s="2386" t="s">
        <v>840</v>
      </c>
      <c r="Z16" s="2433"/>
      <c r="AA16" s="2386" t="s">
        <v>843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554</v>
      </c>
      <c r="BU16" s="2433"/>
      <c r="BV16" s="2386" t="s">
        <v>554</v>
      </c>
      <c r="BW16" s="2433"/>
      <c r="BX16" s="2386" t="s">
        <v>554</v>
      </c>
      <c r="BY16" s="2433"/>
      <c r="BZ16" s="2386" t="s">
        <v>554</v>
      </c>
      <c r="CA16" s="2433"/>
      <c r="CB16" s="2386" t="s">
        <v>1105</v>
      </c>
      <c r="CC16" s="2433"/>
      <c r="CD16" s="2386" t="s">
        <v>554</v>
      </c>
      <c r="CE16" s="2433"/>
      <c r="CF16" s="2386" t="s">
        <v>1106</v>
      </c>
      <c r="CG16" s="2433"/>
      <c r="CH16" s="2386" t="s">
        <v>1107</v>
      </c>
      <c r="CI16" s="2433"/>
      <c r="CJ16" s="2386" t="s">
        <v>1107</v>
      </c>
      <c r="CK16" s="2433"/>
      <c r="CL16" s="2436"/>
      <c r="CM16" s="2434"/>
      <c r="CN16" s="2434"/>
      <c r="CO16" s="2434"/>
      <c r="CP16" s="2434"/>
      <c r="CQ16" s="2434"/>
      <c r="CR16" s="2434"/>
      <c r="CS16" s="2434"/>
      <c r="CT16" s="2434"/>
      <c r="CU16" s="2434"/>
      <c r="CV16" s="2434"/>
      <c r="CW16" s="2434"/>
      <c r="CX16" s="2453"/>
      <c r="CY16" s="2336" t="s">
        <v>554</v>
      </c>
      <c r="CZ16" s="2388"/>
      <c r="DA16" s="2336" t="s">
        <v>554</v>
      </c>
      <c r="DB16" s="2388"/>
      <c r="DC16" s="2336" t="s">
        <v>554</v>
      </c>
      <c r="DD16" s="2388"/>
      <c r="DE16" s="2386" t="s">
        <v>1105</v>
      </c>
      <c r="DF16" s="2433"/>
      <c r="DG16" s="2386" t="s">
        <v>1108</v>
      </c>
      <c r="DH16" s="2433"/>
      <c r="DI16" s="2386" t="s">
        <v>1108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1109</v>
      </c>
      <c r="P17" s="1191" t="s">
        <v>1110</v>
      </c>
      <c r="Q17" s="1191" t="s">
        <v>1109</v>
      </c>
      <c r="R17" s="1191" t="s">
        <v>1110</v>
      </c>
      <c r="S17" s="1191" t="s">
        <v>1109</v>
      </c>
      <c r="T17" s="1191" t="s">
        <v>1110</v>
      </c>
      <c r="U17" s="1191" t="s">
        <v>1109</v>
      </c>
      <c r="V17" s="1191" t="s">
        <v>1110</v>
      </c>
      <c r="W17" s="1191" t="s">
        <v>1109</v>
      </c>
      <c r="X17" s="1191" t="s">
        <v>1110</v>
      </c>
      <c r="Y17" s="1191" t="s">
        <v>1109</v>
      </c>
      <c r="Z17" s="1191" t="s">
        <v>1110</v>
      </c>
      <c r="AA17" s="1191" t="s">
        <v>1109</v>
      </c>
      <c r="AB17" s="1191" t="s">
        <v>1110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1109</v>
      </c>
      <c r="BU17" s="1191" t="s">
        <v>1110</v>
      </c>
      <c r="BV17" s="1191" t="s">
        <v>1109</v>
      </c>
      <c r="BW17" s="1191" t="s">
        <v>1110</v>
      </c>
      <c r="BX17" s="1191" t="s">
        <v>1109</v>
      </c>
      <c r="BY17" s="1191" t="s">
        <v>1110</v>
      </c>
      <c r="BZ17" s="1191" t="s">
        <v>1109</v>
      </c>
      <c r="CA17" s="1191" t="s">
        <v>1110</v>
      </c>
      <c r="CB17" s="1191" t="s">
        <v>1109</v>
      </c>
      <c r="CC17" s="1191" t="s">
        <v>1110</v>
      </c>
      <c r="CD17" s="1191" t="s">
        <v>1109</v>
      </c>
      <c r="CE17" s="1191" t="s">
        <v>1110</v>
      </c>
      <c r="CF17" s="1191" t="s">
        <v>1109</v>
      </c>
      <c r="CG17" s="1191" t="s">
        <v>1110</v>
      </c>
      <c r="CH17" s="1191" t="s">
        <v>1109</v>
      </c>
      <c r="CI17" s="1191" t="s">
        <v>1110</v>
      </c>
      <c r="CJ17" s="1191" t="s">
        <v>1109</v>
      </c>
      <c r="CK17" s="1191" t="s">
        <v>1110</v>
      </c>
      <c r="CL17" s="2436"/>
      <c r="CM17" s="2434"/>
      <c r="CN17" s="2434"/>
      <c r="CO17" s="2434"/>
      <c r="CP17" s="2434"/>
      <c r="CQ17" s="2434"/>
      <c r="CR17" s="2434"/>
      <c r="CS17" s="2434"/>
      <c r="CT17" s="2434"/>
      <c r="CU17" s="2434"/>
      <c r="CV17" s="2434"/>
      <c r="CW17" s="2434"/>
      <c r="CX17" s="2453"/>
      <c r="CY17" s="1191" t="s">
        <v>1109</v>
      </c>
      <c r="CZ17" s="1191" t="s">
        <v>1110</v>
      </c>
      <c r="DA17" s="1191" t="s">
        <v>1109</v>
      </c>
      <c r="DB17" s="1191" t="s">
        <v>1110</v>
      </c>
      <c r="DC17" s="1191" t="s">
        <v>1109</v>
      </c>
      <c r="DD17" s="1191" t="s">
        <v>1110</v>
      </c>
      <c r="DE17" s="1191" t="s">
        <v>1109</v>
      </c>
      <c r="DF17" s="1191" t="s">
        <v>1110</v>
      </c>
      <c r="DG17" s="1191" t="s">
        <v>1109</v>
      </c>
      <c r="DH17" s="1191" t="s">
        <v>1110</v>
      </c>
      <c r="DI17" s="1191" t="s">
        <v>1109</v>
      </c>
      <c r="DJ17" s="1191" t="s">
        <v>1110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8C663-ACEC-C959-E71F-25DCC61481E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685</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ООО "РСО "Универсал"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Водоотведение</v>
      </c>
      <c r="I9" s="2127" t="s">
        <v>297</v>
      </c>
      <c r="S9" s="505">
        <v>15</v>
      </c>
    </row>
    <row s="1635" customFormat="1" customHeight="1" ht="15.75">
      <c r="A10" s="759"/>
      <c r="C10" s="176"/>
      <c r="D10" s="711"/>
      <c r="E10" s="2367" t="s">
        <v>560</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296</v>
      </c>
      <c r="E12" s="2370"/>
      <c r="F12" s="2370"/>
      <c r="G12" s="887"/>
      <c r="H12" s="887"/>
      <c r="I12" s="2127"/>
      <c r="R12" s="675"/>
      <c r="S12" s="758">
        <v>15</v>
      </c>
    </row>
    <row customHeight="1" ht="35.699999999999996">
      <c r="C13" s="176"/>
      <c r="D13" s="761" t="s">
        <v>86</v>
      </c>
      <c r="E13" s="760" t="s">
        <v>298</v>
      </c>
      <c r="F13" s="760" t="s">
        <v>562</v>
      </c>
      <c r="G13" s="808" t="s">
        <v>299</v>
      </c>
      <c r="H13" s="754" t="s">
        <v>299</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1112</v>
      </c>
      <c r="E20" s="688"/>
      <c r="F20" s="509"/>
      <c r="G20" s="509"/>
      <c r="H20" s="509"/>
      <c r="I20" s="1763"/>
      <c r="S20" s="505">
        <v>0</v>
      </c>
    </row>
    <row customHeight="1" ht="29.25">
      <c r="C21" s="451"/>
      <c r="D21" s="539" t="s">
        <v>309</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1113</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760A8-98E4-39D8-4F78-6E0F0A8138E8}"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ООО "РСО "Универсал"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296</v>
      </c>
      <c r="E9" s="2209"/>
      <c r="F9" s="2209"/>
      <c r="G9" s="2389" t="s">
        <v>297</v>
      </c>
      <c r="Q9" s="83">
        <v>14</v>
      </c>
    </row>
    <row customHeight="1" ht="24">
      <c r="C10" s="96"/>
      <c r="D10" s="105" t="s">
        <v>86</v>
      </c>
      <c r="E10" s="108" t="s">
        <v>298</v>
      </c>
      <c r="F10" s="108" t="s">
        <v>386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302</v>
      </c>
      <c r="G12" s="151"/>
      <c r="Q12" s="83">
        <v>62</v>
      </c>
    </row>
    <row customHeight="1" ht="24">
      <c r="A13" s="192"/>
      <c r="C13" s="96"/>
      <c r="D13" s="147" t="s">
        <v>1018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302</v>
      </c>
      <c r="G13" s="151"/>
      <c r="Q13" s="83">
        <v>23</v>
      </c>
    </row>
    <row customHeight="1" ht="14.699999999999998">
      <c r="A14" s="192"/>
      <c r="C14" s="96"/>
      <c r="D14" s="147" t="s">
        <v>1054</v>
      </c>
      <c r="E14" s="195" t="s">
        <v>1114</v>
      </c>
      <c r="F14" s="2630" t="s">
        <v>1115</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302</v>
      </c>
      <c r="G16" s="337"/>
      <c r="Q16" s="83">
        <v>14</v>
      </c>
    </row>
    <row customHeight="1" ht="14.699999999999998">
      <c r="A17" s="192"/>
      <c r="C17" s="96"/>
      <c r="D17" s="147" t="s">
        <v>1062</v>
      </c>
      <c r="E17" s="195" t="s">
        <v>1117</v>
      </c>
      <c r="F17" s="2631" t="s">
        <v>1118</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1022</v>
      </c>
      <c r="E19" s="883" t="s">
        <v>1120</v>
      </c>
      <c r="F19" s="385"/>
      <c r="G19" s="337" t="s">
        <v>1121</v>
      </c>
      <c r="I19" s="500"/>
      <c r="J19" s="500"/>
      <c r="Q19" s="758">
        <v>0</v>
      </c>
    </row>
    <row s="1635" customFormat="1" customHeight="1" ht="14.699999999999998">
      <c r="A20" s="343"/>
      <c r="B20" s="146"/>
      <c r="C20" s="307"/>
      <c r="D20" s="885">
        <v>2</v>
      </c>
      <c r="E20" s="330" t="s">
        <v>1122</v>
      </c>
      <c r="F20" s="198" t="s">
        <v>302</v>
      </c>
      <c r="G20" s="337"/>
      <c r="I20" s="350"/>
      <c r="J20" s="350"/>
      <c r="Q20" s="342">
        <v>14</v>
      </c>
    </row>
    <row s="1635" customFormat="1" customHeight="1" ht="18.75" hidden="1">
      <c r="A21" s="343"/>
      <c r="B21" s="146"/>
      <c r="C21" s="307"/>
      <c r="D21" s="333" t="s">
        <v>632</v>
      </c>
      <c r="E21" s="332"/>
      <c r="F21" s="331"/>
      <c r="G21" s="341"/>
      <c r="H21" s="334"/>
      <c r="I21" s="350"/>
      <c r="J21" s="350"/>
      <c r="Q21" s="342">
        <v>0</v>
      </c>
    </row>
    <row customHeight="1" ht="15.75">
      <c r="A22" s="192"/>
      <c r="C22" s="96"/>
      <c r="D22" s="109"/>
      <c r="E22" s="203" t="s">
        <v>318</v>
      </c>
      <c r="F22" s="338"/>
      <c r="G22" s="339"/>
      <c r="Q22" s="83">
        <v>15</v>
      </c>
    </row>
    <row s="1635" customFormat="1" customHeight="1" ht="22.5" hidden="1">
      <c r="A23" s="343"/>
      <c r="B23" s="1160"/>
      <c r="C23" s="376"/>
      <c r="D23" s="1673" t="s">
        <v>108</v>
      </c>
      <c r="E23" s="197" t="s">
        <v>1123</v>
      </c>
      <c r="F23" s="1670" t="s">
        <v>302</v>
      </c>
      <c r="G23" s="345"/>
      <c r="I23" s="1624"/>
      <c r="J23" s="1624"/>
      <c r="Q23" s="1631">
        <v>0</v>
      </c>
    </row>
    <row s="1635" customFormat="1" customHeight="1" ht="14.25" hidden="1">
      <c r="A24" s="343"/>
      <c r="B24" s="1160"/>
      <c r="C24" s="376"/>
      <c r="D24" s="1673" t="s">
        <v>705</v>
      </c>
      <c r="E24" s="1672" t="s">
        <v>1124</v>
      </c>
      <c r="F24" s="1670" t="s">
        <v>302</v>
      </c>
      <c r="G24" s="337"/>
      <c r="I24" s="1624"/>
      <c r="J24" s="1624"/>
      <c r="Q24" s="1631">
        <v>0</v>
      </c>
    </row>
    <row s="1635" customFormat="1" customHeight="1" ht="14.25" hidden="1">
      <c r="A25" s="343"/>
      <c r="B25" s="1160"/>
      <c r="C25" s="376"/>
      <c r="D25" s="1673" t="s">
        <v>708</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AE3647F8-DB18-F5EB-C9A7-30146D3F3A98}"/>
    <hyperlink ref="F17" r:id="rId2" xr:uid="{85AE44AC-9978-62DD-CAF8-FF62390B02B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70458-EBFA-CF38-2408-B3B07094BE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685</v>
      </c>
      <c r="D2" s="1673"/>
      <c r="E2" s="199"/>
      <c r="F2" s="1670"/>
      <c r="G2" s="1670" t="s">
        <v>302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685</v>
      </c>
      <c r="D4" s="1673"/>
      <c r="E4" s="205" t="s">
        <v>1127</v>
      </c>
      <c r="F4" s="1670"/>
      <c r="G4" s="257"/>
      <c r="H4" s="1670" t="s">
        <v>302</v>
      </c>
      <c r="K4" s="1624"/>
      <c r="L4" s="1624"/>
      <c r="M4" s="1631">
        <v>0</v>
      </c>
    </row>
    <row s="1635" customFormat="1" customHeight="1" ht="14.25" hidden="1">
      <c r="A5" s="1362"/>
      <c r="B5" s="1160"/>
      <c r="C5" s="344"/>
      <c r="K5" s="1624"/>
      <c r="L5" s="1624"/>
      <c r="M5" s="1631">
        <v>0</v>
      </c>
    </row>
    <row s="1635" customFormat="1" customHeight="1" ht="18.75" hidden="1">
      <c r="A6" s="1683"/>
      <c r="B6" s="1160"/>
      <c r="C6" s="1730" t="s">
        <v>685</v>
      </c>
      <c r="D6" s="1673"/>
      <c r="E6" s="206" t="s">
        <v>1128</v>
      </c>
      <c r="F6" s="1670"/>
      <c r="G6" s="257"/>
      <c r="H6" s="1670" t="s">
        <v>302</v>
      </c>
      <c r="K6" s="1624"/>
      <c r="L6" s="1624"/>
      <c r="M6" s="1631">
        <v>0</v>
      </c>
    </row>
    <row s="1635" customFormat="1" customHeight="1" ht="14.25" hidden="1">
      <c r="A7" s="1362"/>
      <c r="B7" s="1160"/>
      <c r="C7" s="344"/>
      <c r="K7" s="1624"/>
      <c r="L7" s="1624"/>
      <c r="M7" s="1631">
        <v>0</v>
      </c>
    </row>
    <row s="1635" customFormat="1" customHeight="1" ht="18.75" hidden="1">
      <c r="A8" s="1683"/>
      <c r="B8" s="1160"/>
      <c r="C8" s="1730" t="s">
        <v>685</v>
      </c>
      <c r="D8" s="1673"/>
      <c r="E8" s="206" t="s">
        <v>1129</v>
      </c>
      <c r="F8" s="1670"/>
      <c r="G8" s="257"/>
      <c r="H8" s="1670" t="s">
        <v>302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685</v>
      </c>
      <c r="D10" s="1673"/>
      <c r="E10" s="206" t="s">
        <v>1130</v>
      </c>
      <c r="F10" s="1670"/>
      <c r="G10" s="1674"/>
      <c r="H10" s="1670" t="s">
        <v>302</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ООО "РСО "Универсал"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296</v>
      </c>
      <c r="E18" s="2209"/>
      <c r="F18" s="2209"/>
      <c r="G18" s="2209"/>
      <c r="H18" s="2209"/>
      <c r="I18" s="2389" t="s">
        <v>297</v>
      </c>
      <c r="M18" s="83">
        <v>21</v>
      </c>
    </row>
    <row customHeight="1" ht="22.049999999999997">
      <c r="C19" s="96"/>
      <c r="D19" s="105" t="s">
        <v>86</v>
      </c>
      <c r="E19" s="108" t="s">
        <v>298</v>
      </c>
      <c r="F19" s="108"/>
      <c r="G19" s="108" t="s">
        <v>299</v>
      </c>
      <c r="H19" s="108" t="s">
        <v>386</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1018</v>
      </c>
      <c r="E22" s="194" t="s">
        <v>1133</v>
      </c>
      <c r="F22" s="198"/>
      <c r="G22" s="1737"/>
      <c r="H22" s="198" t="s">
        <v>302</v>
      </c>
      <c r="I22" s="151" t="s">
        <v>1134</v>
      </c>
      <c r="M22" s="83">
        <v>20</v>
      </c>
    </row>
    <row customHeight="1" ht="60">
      <c r="A23" s="1683"/>
      <c r="C23" s="96"/>
      <c r="D23" s="147" t="s">
        <v>1020</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302</v>
      </c>
      <c r="H24" s="213"/>
      <c r="I24" s="259" t="s">
        <v>627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320</v>
      </c>
      <c r="E26" s="199"/>
      <c r="F26" s="198"/>
      <c r="G26" s="198" t="s">
        <v>302</v>
      </c>
      <c r="H26" s="213"/>
      <c r="I26" s="2169" t="s">
        <v>1137</v>
      </c>
      <c r="M26" s="83">
        <v>14</v>
      </c>
    </row>
    <row customHeight="1" ht="15.75">
      <c r="A27" s="1683" t="s">
        <v>107</v>
      </c>
      <c r="C27" s="96"/>
      <c r="D27" s="109"/>
      <c r="E27" s="203" t="s">
        <v>318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750</v>
      </c>
      <c r="E29" s="205" t="s">
        <v>1127</v>
      </c>
      <c r="F29" s="198"/>
      <c r="G29" s="257"/>
      <c r="H29" s="198" t="s">
        <v>302</v>
      </c>
      <c r="I29" s="2169" t="s">
        <v>1138</v>
      </c>
      <c r="M29" s="83">
        <v>20</v>
      </c>
    </row>
    <row customHeight="1" ht="15.75">
      <c r="A30" s="1683" t="s">
        <v>108</v>
      </c>
      <c r="C30" s="96"/>
      <c r="D30" s="109"/>
      <c r="E30" s="203" t="s">
        <v>318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309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302</v>
      </c>
      <c r="I33" s="2169" t="s">
        <v>1140</v>
      </c>
      <c r="M33" s="83">
        <v>14</v>
      </c>
    </row>
    <row customHeight="1" ht="15.75">
      <c r="A34" s="1683" t="s">
        <v>88</v>
      </c>
      <c r="C34" s="96"/>
      <c r="D34" s="109"/>
      <c r="E34" s="204" t="s">
        <v>318</v>
      </c>
      <c r="F34" s="200"/>
      <c r="G34" s="200"/>
      <c r="H34" s="201"/>
      <c r="I34" s="2171"/>
      <c r="M34" s="83">
        <v>15</v>
      </c>
    </row>
    <row customHeight="1" ht="25.2">
      <c r="A35" s="1683"/>
      <c r="C35" s="96"/>
      <c r="D35" s="147" t="s">
        <v>878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302</v>
      </c>
      <c r="I36" s="2143" t="s">
        <v>1142</v>
      </c>
      <c r="M36" s="83">
        <v>14</v>
      </c>
    </row>
    <row customHeight="1" ht="15.75">
      <c r="A37" s="1683" t="s">
        <v>89</v>
      </c>
      <c r="C37" s="96"/>
      <c r="D37" s="109"/>
      <c r="E37" s="204" t="s">
        <v>318</v>
      </c>
      <c r="F37" s="200"/>
      <c r="G37" s="200"/>
      <c r="H37" s="201"/>
      <c r="I37" s="2143"/>
      <c r="M37" s="83">
        <v>15</v>
      </c>
    </row>
    <row customHeight="1" ht="27.299999999999997">
      <c r="A38" s="1683"/>
      <c r="C38" s="96"/>
      <c r="D38" s="147" t="s">
        <v>879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880</v>
      </c>
      <c r="E39" s="206" t="s">
        <v>1130</v>
      </c>
      <c r="F39" s="198"/>
      <c r="G39" s="207"/>
      <c r="H39" s="198" t="s">
        <v>302</v>
      </c>
      <c r="I39" s="2169" t="s">
        <v>1143</v>
      </c>
      <c r="L39" s="155" t="s">
        <v>1131</v>
      </c>
      <c r="M39" s="83">
        <v>14</v>
      </c>
    </row>
    <row customHeight="1" ht="15.75">
      <c r="A40" s="1683" t="s">
        <v>109</v>
      </c>
      <c r="C40" s="96"/>
      <c r="D40" s="109"/>
      <c r="E40" s="204" t="s">
        <v>318</v>
      </c>
      <c r="F40" s="200"/>
      <c r="G40" s="200"/>
      <c r="H40" s="201"/>
      <c r="I40" s="2171"/>
      <c r="M40" s="83">
        <v>15</v>
      </c>
    </row>
    <row s="1823" customFormat="1" customHeight="1" ht="3">
      <c r="A41" s="1683"/>
      <c r="K41" s="196"/>
      <c r="L41" s="196"/>
      <c r="M41" s="140">
        <v>3</v>
      </c>
    </row>
    <row customHeight="1" ht="26.25">
      <c r="D42" s="1681" t="s">
        <v>800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94CD8-6F78-FE12-2668-9EDF31ADC0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302</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302</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296</v>
      </c>
      <c r="F19" s="2209"/>
      <c r="G19" s="2209"/>
      <c r="H19" s="2209"/>
      <c r="I19" s="2209"/>
      <c r="J19" s="2209"/>
      <c r="K19" s="2209"/>
      <c r="L19" s="2209"/>
      <c r="M19" s="2389" t="s">
        <v>297</v>
      </c>
      <c r="AH19" s="374">
        <v>21</v>
      </c>
    </row>
    <row customHeight="1" ht="22.049999999999997">
      <c r="D20" s="376"/>
      <c r="E20" s="2277" t="s">
        <v>86</v>
      </c>
      <c r="F20" s="2224" t="s">
        <v>121</v>
      </c>
      <c r="G20" s="2224" t="s">
        <v>122</v>
      </c>
      <c r="H20" s="2386" t="s">
        <v>1147</v>
      </c>
      <c r="I20" s="2387"/>
      <c r="J20" s="2433"/>
      <c r="K20" s="2224" t="s">
        <v>299</v>
      </c>
      <c r="L20" s="2224" t="s">
        <v>386</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302</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302</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302</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302</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302</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302</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302</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302</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302</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221</v>
      </c>
      <c r="B51" s="1780" t="s">
        <v>222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302</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226</v>
      </c>
      <c r="B54" s="1780" t="s">
        <v>227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302</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231</v>
      </c>
      <c r="B57" s="1780" t="s">
        <v>232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302</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236</v>
      </c>
      <c r="B60" s="1780" t="s">
        <v>237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302</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241</v>
      </c>
      <c r="B63" s="1780" t="s">
        <v>242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302</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246</v>
      </c>
      <c r="B66" s="1780" t="s">
        <v>247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302</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251</v>
      </c>
      <c r="B69" s="1780" t="s">
        <v>252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302</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256</v>
      </c>
      <c r="B72" s="1780" t="s">
        <v>257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302</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261</v>
      </c>
      <c r="B75" s="1780" t="s">
        <v>262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302</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266</v>
      </c>
      <c r="B78" s="1780" t="s">
        <v>267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302</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271</v>
      </c>
      <c r="B81" s="1780" t="s">
        <v>272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302</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302</v>
      </c>
      <c r="G85" s="198" t="s">
        <v>302</v>
      </c>
      <c r="H85" s="2218" t="s">
        <v>302</v>
      </c>
      <c r="I85" s="2220"/>
      <c r="J85" s="198" t="s">
        <v>302</v>
      </c>
      <c r="K85" s="198" t="s">
        <v>302</v>
      </c>
      <c r="L85" s="401"/>
      <c r="M85" s="345" t="s">
        <v>1151</v>
      </c>
      <c r="N85" s="334"/>
      <c r="AH85" s="374">
        <v>34</v>
      </c>
    </row>
    <row customHeight="1" ht="19.95">
      <c r="A86" s="1780"/>
      <c r="B86" s="1780"/>
      <c r="D86" s="376"/>
      <c r="E86" s="147" t="s">
        <v>88</v>
      </c>
      <c r="F86" s="2460" t="s">
        <v>1152</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302</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302</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302</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302</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302</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302</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302</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302</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221</v>
      </c>
      <c r="B114" s="1780" t="s">
        <v>222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302</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226</v>
      </c>
      <c r="B117" s="1780" t="s">
        <v>227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302</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231</v>
      </c>
      <c r="B120" s="1780" t="s">
        <v>232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302</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236</v>
      </c>
      <c r="B123" s="1780" t="s">
        <v>237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302</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241</v>
      </c>
      <c r="B126" s="1780" t="s">
        <v>242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302</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246</v>
      </c>
      <c r="B129" s="1780" t="s">
        <v>247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302</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251</v>
      </c>
      <c r="B132" s="1780" t="s">
        <v>252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302</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256</v>
      </c>
      <c r="B135" s="1780" t="s">
        <v>257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302</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261</v>
      </c>
      <c r="B138" s="1780" t="s">
        <v>262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302</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266</v>
      </c>
      <c r="B141" s="1780" t="s">
        <v>267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302</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271</v>
      </c>
      <c r="B144" s="1780" t="s">
        <v>272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302</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302</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302</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302</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302</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302</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302</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302</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302</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221</v>
      </c>
      <c r="B175" s="1780" t="s">
        <v>222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302</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226</v>
      </c>
      <c r="B178" s="1780" t="s">
        <v>227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302</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302</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236</v>
      </c>
      <c r="B184" s="1780" t="s">
        <v>237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302</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241</v>
      </c>
      <c r="B187" s="1780" t="s">
        <v>242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302</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246</v>
      </c>
      <c r="B190" s="1780" t="s">
        <v>247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302</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251</v>
      </c>
      <c r="B193" s="1780" t="s">
        <v>252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302</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256</v>
      </c>
      <c r="B196" s="1780" t="s">
        <v>257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302</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261</v>
      </c>
      <c r="B199" s="1780" t="s">
        <v>262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302</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266</v>
      </c>
      <c r="B202" s="1780" t="s">
        <v>267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302</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271</v>
      </c>
      <c r="B205" s="1780" t="s">
        <v>272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302</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302</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302</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302</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302</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302</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302</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302</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302</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221</v>
      </c>
      <c r="B236" s="1780" t="s">
        <v>222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302</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226</v>
      </c>
      <c r="B239" s="1780" t="s">
        <v>227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302</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231</v>
      </c>
      <c r="B242" s="1780" t="s">
        <v>232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302</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236</v>
      </c>
      <c r="B245" s="1780" t="s">
        <v>237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302</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241</v>
      </c>
      <c r="B248" s="1780" t="s">
        <v>242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302</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246</v>
      </c>
      <c r="B251" s="1780" t="s">
        <v>247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302</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251</v>
      </c>
      <c r="B254" s="1780" t="s">
        <v>252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302</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256</v>
      </c>
      <c r="B257" s="1780" t="s">
        <v>257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302</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261</v>
      </c>
      <c r="B260" s="1780" t="s">
        <v>262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302</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266</v>
      </c>
      <c r="B263" s="1780" t="s">
        <v>267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302</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271</v>
      </c>
      <c r="B266" s="1780" t="s">
        <v>272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302</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302</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302</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302</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302</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302</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302</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302</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302</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221</v>
      </c>
      <c r="B297" s="1780" t="s">
        <v>222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302</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226</v>
      </c>
      <c r="B300" s="1780" t="s">
        <v>227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302</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231</v>
      </c>
      <c r="B303" s="1780" t="s">
        <v>232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302</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236</v>
      </c>
      <c r="B306" s="1780" t="s">
        <v>237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302</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241</v>
      </c>
      <c r="B309" s="1780" t="s">
        <v>242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302</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246</v>
      </c>
      <c r="B312" s="1780" t="s">
        <v>247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302</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251</v>
      </c>
      <c r="B315" s="1780" t="s">
        <v>252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302</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256</v>
      </c>
      <c r="B318" s="1780" t="s">
        <v>257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302</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261</v>
      </c>
      <c r="B321" s="1780" t="s">
        <v>262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302</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266</v>
      </c>
      <c r="B324" s="1780" t="s">
        <v>267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302</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271</v>
      </c>
      <c r="B327" s="1780" t="s">
        <v>272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302</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B4CA5-2838-210E-9DFF-B963D40E5AD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"РСО "Универсал"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296</v>
      </c>
      <c r="E8" s="2209"/>
      <c r="F8" s="2209"/>
      <c r="G8" s="2209"/>
      <c r="H8" s="2389" t="s">
        <v>297</v>
      </c>
      <c r="R8" s="374">
        <v>14</v>
      </c>
    </row>
    <row customHeight="1" ht="24">
      <c r="C9" s="376"/>
      <c r="D9" s="386" t="s">
        <v>86</v>
      </c>
      <c r="E9" s="108" t="s">
        <v>298</v>
      </c>
      <c r="F9" s="108" t="s">
        <v>299</v>
      </c>
      <c r="G9" s="108" t="s">
        <v>386</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7021B-0335-9BF8-696F-3345A5841C4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"РСО "Универсал"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97</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236</v>
      </c>
      <c r="AD94" s="1267" t="s">
        <v>237</v>
      </c>
      <c r="AE94" s="1267" t="s">
        <v>238</v>
      </c>
      <c r="AF94" s="1267" t="s">
        <v>239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241</v>
      </c>
      <c r="AD99" s="1267" t="s">
        <v>242</v>
      </c>
      <c r="AE99" s="1267" t="s">
        <v>243</v>
      </c>
      <c r="AF99" s="1267" t="s">
        <v>244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246</v>
      </c>
      <c r="AD105" s="1267" t="s">
        <v>247</v>
      </c>
      <c r="AE105" s="1267" t="s">
        <v>248</v>
      </c>
      <c r="AF105" s="1267" t="s">
        <v>249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251</v>
      </c>
      <c r="AD110" s="1267" t="s">
        <v>252</v>
      </c>
      <c r="AE110" s="1267" t="s">
        <v>253</v>
      </c>
      <c r="AF110" s="1267" t="s">
        <v>254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256</v>
      </c>
      <c r="AD115" s="1267" t="s">
        <v>257</v>
      </c>
      <c r="AE115" s="1267" t="s">
        <v>258</v>
      </c>
      <c r="AF115" s="1267" t="s">
        <v>259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261</v>
      </c>
      <c r="AD121" s="1267" t="s">
        <v>262</v>
      </c>
      <c r="AE121" s="1267" t="s">
        <v>263</v>
      </c>
      <c r="AF121" s="1267" t="s">
        <v>264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266</v>
      </c>
      <c r="AD126" s="1267" t="s">
        <v>267</v>
      </c>
      <c r="AE126" s="1267" t="s">
        <v>268</v>
      </c>
      <c r="AF126" s="1267" t="s">
        <v>269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271</v>
      </c>
      <c r="AD131" s="1267" t="s">
        <v>272</v>
      </c>
      <c r="AE131" s="1267" t="s">
        <v>273</v>
      </c>
      <c r="AF131" s="1267" t="s">
        <v>274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09931-317D-DD18-FCA8-5DD7942766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"РСО "Универсал"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Водоотведение</v>
      </c>
      <c r="J9" s="2396"/>
      <c r="K9" s="2175" t="s">
        <v>297</v>
      </c>
      <c r="V9" s="505">
        <v>15</v>
      </c>
    </row>
    <row s="1635" customFormat="1" customHeight="1" ht="15.75">
      <c r="A10" s="759"/>
      <c r="C10" s="176"/>
      <c r="D10" s="711"/>
      <c r="E10" s="2367" t="s">
        <v>560</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296</v>
      </c>
      <c r="E12" s="2370"/>
      <c r="F12" s="2370"/>
      <c r="G12" s="887"/>
      <c r="H12" s="887"/>
      <c r="I12" s="887"/>
      <c r="J12" s="887"/>
      <c r="K12" s="2199"/>
      <c r="U12" s="675"/>
      <c r="V12" s="758">
        <v>15</v>
      </c>
    </row>
    <row customHeight="1" ht="35.699999999999996">
      <c r="C13" s="176"/>
      <c r="D13" s="805" t="s">
        <v>86</v>
      </c>
      <c r="E13" s="807" t="s">
        <v>298</v>
      </c>
      <c r="F13" s="807" t="s">
        <v>562</v>
      </c>
      <c r="G13" s="808" t="s">
        <v>299</v>
      </c>
      <c r="H13" s="807" t="s">
        <v>386</v>
      </c>
      <c r="I13" s="808" t="s">
        <v>299</v>
      </c>
      <c r="J13" s="807" t="s">
        <v>386</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805</v>
      </c>
      <c r="F15" s="521" t="s">
        <v>806</v>
      </c>
      <c r="G15" s="678"/>
      <c r="H15" s="678"/>
      <c r="I15" s="678"/>
      <c r="J15" s="678"/>
      <c r="K15" s="289" t="s">
        <v>807</v>
      </c>
      <c r="V15" s="505">
        <v>0</v>
      </c>
    </row>
    <row customHeight="1" ht="22.5" hidden="1">
      <c r="A16" s="505"/>
      <c r="C16" s="526"/>
      <c r="D16" s="521">
        <v>2</v>
      </c>
      <c r="E16" s="279" t="s">
        <v>808</v>
      </c>
      <c r="F16" s="521" t="s">
        <v>809</v>
      </c>
      <c r="G16" s="678"/>
      <c r="H16" s="678"/>
      <c r="I16" s="678"/>
      <c r="J16" s="678"/>
      <c r="K16" s="289" t="s">
        <v>810</v>
      </c>
      <c r="V16" s="505">
        <v>0</v>
      </c>
    </row>
    <row customHeight="1" ht="123.75" hidden="1">
      <c r="A17" s="505"/>
      <c r="C17" s="526"/>
      <c r="D17" s="521">
        <v>3</v>
      </c>
      <c r="E17" s="279" t="s">
        <v>1156</v>
      </c>
      <c r="F17" s="521" t="s">
        <v>302</v>
      </c>
      <c r="G17" s="678"/>
      <c r="H17" s="678"/>
      <c r="I17" s="678"/>
      <c r="J17" s="678"/>
      <c r="K17" s="289" t="s">
        <v>1157</v>
      </c>
      <c r="V17" s="505">
        <v>0</v>
      </c>
    </row>
    <row customHeight="1" ht="48.29999999999999">
      <c r="A18" s="505"/>
      <c r="C18" s="526"/>
      <c r="D18" s="521">
        <v>3</v>
      </c>
      <c r="E18" s="279" t="s">
        <v>811</v>
      </c>
      <c r="F18" s="521" t="s">
        <v>302</v>
      </c>
      <c r="G18" s="809" t="s">
        <v>302</v>
      </c>
      <c r="H18" s="810" t="s">
        <v>302</v>
      </c>
      <c r="I18" s="521" t="s">
        <v>302</v>
      </c>
      <c r="J18" s="578" t="s">
        <v>302</v>
      </c>
      <c r="K18" s="289" t="s">
        <v>1158</v>
      </c>
      <c r="V18" s="505">
        <v>46</v>
      </c>
    </row>
    <row customHeight="1" ht="35.699999999999996">
      <c r="A19" s="505"/>
      <c r="C19" s="526"/>
      <c r="D19" s="539" t="s">
        <v>320</v>
      </c>
      <c r="E19" s="559" t="s">
        <v>813</v>
      </c>
      <c r="F19" s="521" t="s">
        <v>814</v>
      </c>
      <c r="G19" s="817"/>
      <c r="H19" s="106"/>
      <c r="I19" s="817"/>
      <c r="J19" s="818"/>
      <c r="K19" s="679"/>
      <c r="V19" s="505">
        <v>34</v>
      </c>
    </row>
    <row customHeight="1" ht="35.699999999999996">
      <c r="A20" s="505"/>
      <c r="C20" s="526"/>
      <c r="D20" s="1890" t="s">
        <v>328</v>
      </c>
      <c r="E20" s="559" t="s">
        <v>815</v>
      </c>
      <c r="F20" s="521" t="s">
        <v>816</v>
      </c>
      <c r="G20" s="817"/>
      <c r="H20" s="106"/>
      <c r="I20" s="817"/>
      <c r="J20" s="106"/>
      <c r="K20" s="679"/>
      <c r="V20" s="505">
        <v>34</v>
      </c>
    </row>
    <row customHeight="1" ht="48.29999999999999">
      <c r="A21" s="505"/>
      <c r="C21" s="526"/>
      <c r="D21" s="1890" t="s">
        <v>330</v>
      </c>
      <c r="E21" s="559" t="s">
        <v>817</v>
      </c>
      <c r="F21" s="521" t="s">
        <v>567</v>
      </c>
      <c r="G21" s="680"/>
      <c r="H21" s="106"/>
      <c r="I21" s="680"/>
      <c r="J21" s="106"/>
      <c r="K21" s="679"/>
      <c r="V21" s="505">
        <v>46</v>
      </c>
    </row>
    <row customHeight="1" ht="67.5" hidden="1">
      <c r="A22" s="505"/>
      <c r="C22" s="526"/>
      <c r="D22" s="521">
        <v>5</v>
      </c>
      <c r="E22" s="279" t="s">
        <v>1159</v>
      </c>
      <c r="F22" s="521" t="s">
        <v>554</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DF021C-F068-24F8-BFFE-.C5D14409C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804</v>
      </c>
      <c r="BI1" s="1070"/>
      <c r="BJ1" s="1071" t="s">
        <v>1204</v>
      </c>
      <c r="BK1" s="1070"/>
      <c r="BL1" s="1072" t="s">
        <v>903</v>
      </c>
      <c r="BM1" s="1070"/>
      <c r="BN1" s="1073" t="s">
        <v>1205</v>
      </c>
      <c r="BS1" s="1427"/>
    </row>
    <row customHeight="1" ht="11.25">
      <c r="A2" s="1074" t="s">
        <v>1206</v>
      </c>
      <c r="B2" s="1075">
        <v>2000</v>
      </c>
      <c r="C2" s="1075">
        <v>2022</v>
      </c>
      <c r="D2" s="1075" t="s">
        <v>64</v>
      </c>
      <c r="E2" s="1076" t="s">
        <v>1207</v>
      </c>
      <c r="F2" s="1076" t="s">
        <v>1208</v>
      </c>
      <c r="G2" s="1076" t="s">
        <v>1209</v>
      </c>
      <c r="H2" s="1077" t="s">
        <v>53</v>
      </c>
      <c r="I2" s="1076" t="s">
        <v>107</v>
      </c>
      <c r="J2" s="1076" t="s">
        <v>1210</v>
      </c>
      <c r="K2" s="1078" t="s">
        <v>1211</v>
      </c>
      <c r="L2" s="1079"/>
      <c r="M2" s="1078">
        <v>1</v>
      </c>
      <c r="N2" s="1162" t="s">
        <v>1212</v>
      </c>
      <c r="O2" s="1077" t="s">
        <v>1213</v>
      </c>
      <c r="P2" s="1080" t="s">
        <v>37</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108</v>
      </c>
      <c r="J3" s="1076" t="s">
        <v>552</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88</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89</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164</v>
      </c>
      <c r="Y5" s="1075" t="s">
        <v>1314</v>
      </c>
      <c r="Z5" s="1091">
        <v>1</v>
      </c>
      <c r="AF5" s="1077" t="s">
        <v>1315</v>
      </c>
      <c r="AH5" s="1076" t="s">
        <v>1316</v>
      </c>
      <c r="AK5" s="1076" t="s">
        <v>1317</v>
      </c>
      <c r="AM5" s="1076" t="s">
        <v>1318</v>
      </c>
      <c r="AP5" s="1087" t="s">
        <v>164</v>
      </c>
      <c r="AQ5" s="1088" t="s">
        <v>164</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1219</v>
      </c>
      <c r="BS5" s="1429"/>
      <c r="BT5" s="1281">
        <v>64236871</v>
      </c>
      <c r="BU5" s="1068" t="s">
        <v>225</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109</v>
      </c>
      <c r="J6" s="1067" t="s">
        <v>1332</v>
      </c>
      <c r="L6" s="1079">
        <f>SUM(kind_of_control_method_filter)</f>
        <v>0</v>
      </c>
      <c r="N6" s="1092" t="s">
        <v>1333</v>
      </c>
      <c r="O6" s="1076" t="s">
        <v>1334</v>
      </c>
      <c r="R6" s="143" t="s">
        <v>1214</v>
      </c>
      <c r="T6" s="1077" t="s">
        <v>1335</v>
      </c>
      <c r="U6" s="1079" t="s">
        <v>1315</v>
      </c>
      <c r="V6" s="1083">
        <v>5</v>
      </c>
      <c r="W6" s="1084"/>
      <c r="X6" s="1075" t="s">
        <v>170</v>
      </c>
      <c r="Y6" s="1075" t="s">
        <v>1336</v>
      </c>
      <c r="Z6" s="1091"/>
      <c r="AA6" s="1094"/>
      <c r="AH6" s="1076" t="s">
        <v>1337</v>
      </c>
      <c r="AK6" s="1076" t="s">
        <v>1338</v>
      </c>
      <c r="AM6" s="1076" t="s">
        <v>1339</v>
      </c>
      <c r="AP6" s="1087" t="s">
        <v>170</v>
      </c>
      <c r="AQ6" s="1088" t="s">
        <v>170</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230</v>
      </c>
      <c r="BV6" s="1070"/>
      <c r="BW6" s="1695">
        <v>4213768</v>
      </c>
      <c r="BX6" s="1693" t="s">
        <v>250</v>
      </c>
      <c r="BZ6" s="1281">
        <v>64237510</v>
      </c>
      <c r="CA6" s="1068" t="s">
        <v>1347</v>
      </c>
    </row>
    <row customHeight="1" ht="11.25">
      <c r="A7" s="1074" t="s">
        <v>1348</v>
      </c>
      <c r="B7" s="1075">
        <v>2005</v>
      </c>
      <c r="E7" s="1076" t="s">
        <v>1349</v>
      </c>
      <c r="F7" s="1093"/>
      <c r="H7" s="1077" t="s">
        <v>1350</v>
      </c>
      <c r="I7" s="1076" t="s">
        <v>90</v>
      </c>
      <c r="J7" s="1076" t="s">
        <v>1351</v>
      </c>
      <c r="N7" s="1096" t="s">
        <v>1352</v>
      </c>
      <c r="O7" s="1076" t="s">
        <v>1353</v>
      </c>
      <c r="U7" s="1079" t="s">
        <v>19</v>
      </c>
      <c r="V7" s="370" t="s">
        <v>90</v>
      </c>
      <c r="W7" s="1084"/>
      <c r="X7" s="1075" t="s">
        <v>176</v>
      </c>
      <c r="Y7" s="1075" t="s">
        <v>1314</v>
      </c>
      <c r="Z7" s="1091"/>
      <c r="AA7" s="1094"/>
      <c r="AH7" s="1076" t="s">
        <v>1354</v>
      </c>
      <c r="AK7" s="1076" t="s">
        <v>1355</v>
      </c>
      <c r="AM7" s="1076" t="s">
        <v>1356</v>
      </c>
      <c r="AP7" s="1087" t="s">
        <v>176</v>
      </c>
      <c r="AQ7" s="1088" t="s">
        <v>176</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235</v>
      </c>
      <c r="BV7" s="1070"/>
      <c r="BW7" s="1695">
        <v>4213769</v>
      </c>
      <c r="BX7" s="1693" t="s">
        <v>1364</v>
      </c>
      <c r="BZ7" s="1281">
        <v>64237511</v>
      </c>
      <c r="CA7" s="1068" t="s">
        <v>265</v>
      </c>
    </row>
    <row customHeight="1" ht="11.25">
      <c r="A8" s="1074" t="s">
        <v>1365</v>
      </c>
      <c r="B8" s="1075">
        <v>2006</v>
      </c>
      <c r="E8" s="1076" t="s">
        <v>1366</v>
      </c>
      <c r="F8" s="1093"/>
      <c r="H8" s="1077" t="s">
        <v>1367</v>
      </c>
      <c r="I8" s="1076" t="s">
        <v>91</v>
      </c>
      <c r="J8" s="1076" t="s">
        <v>1368</v>
      </c>
      <c r="N8" s="1163" t="s">
        <v>1369</v>
      </c>
      <c r="O8" s="1076" t="s">
        <v>1370</v>
      </c>
      <c r="V8" s="370" t="s">
        <v>91</v>
      </c>
      <c r="W8" s="1084"/>
      <c r="X8" s="1075" t="s">
        <v>182</v>
      </c>
      <c r="Y8" s="1075" t="s">
        <v>1314</v>
      </c>
      <c r="Z8" s="1091"/>
      <c r="AA8" s="1094"/>
      <c r="AK8" s="1076" t="s">
        <v>1371</v>
      </c>
      <c r="AP8" s="1087" t="s">
        <v>182</v>
      </c>
      <c r="AQ8" s="1088" t="s">
        <v>182</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164</v>
      </c>
      <c r="BS8" s="1429"/>
      <c r="BT8" s="1281">
        <v>64236874</v>
      </c>
      <c r="BU8" s="1295" t="s">
        <v>1380</v>
      </c>
      <c r="BV8" s="1070"/>
      <c r="BW8" s="1695">
        <v>4213770</v>
      </c>
      <c r="BX8" s="1696" t="s">
        <v>1381</v>
      </c>
      <c r="BZ8" s="1281">
        <v>64237512</v>
      </c>
      <c r="CA8" s="1068" t="s">
        <v>260</v>
      </c>
    </row>
    <row customHeight="1" ht="11.25">
      <c r="A9" s="1074" t="s">
        <v>1382</v>
      </c>
      <c r="B9" s="1075">
        <v>2007</v>
      </c>
      <c r="E9" s="1076" t="s">
        <v>1383</v>
      </c>
      <c r="F9" s="1093"/>
      <c r="G9" s="1067" t="s">
        <v>1384</v>
      </c>
      <c r="H9" s="1067" t="s">
        <v>1385</v>
      </c>
      <c r="I9" s="1076" t="s">
        <v>110</v>
      </c>
      <c r="O9" s="1076" t="s">
        <v>1386</v>
      </c>
      <c r="V9" s="370" t="s">
        <v>110</v>
      </c>
      <c r="W9" s="1084"/>
      <c r="X9" s="1075" t="s">
        <v>188</v>
      </c>
      <c r="Y9" s="1075" t="s">
        <v>1220</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170</v>
      </c>
      <c r="BS9" s="1429"/>
      <c r="BT9" s="1281">
        <v>64236875</v>
      </c>
      <c r="BU9" s="1068" t="s">
        <v>240</v>
      </c>
      <c r="BV9" s="1070"/>
      <c r="BW9" s="1690"/>
      <c r="BX9" s="1690"/>
    </row>
    <row customHeight="1" ht="11.25">
      <c r="A10" s="1074" t="s">
        <v>1396</v>
      </c>
      <c r="B10" s="1075">
        <v>2008</v>
      </c>
      <c r="E10" s="1076" t="s">
        <v>1397</v>
      </c>
      <c r="F10" s="1093"/>
      <c r="G10" s="1076" t="s">
        <v>1398</v>
      </c>
      <c r="H10" s="1076" t="s">
        <v>1399</v>
      </c>
      <c r="I10" s="1076" t="s">
        <v>147</v>
      </c>
      <c r="J10" s="1067" t="s">
        <v>1400</v>
      </c>
      <c r="K10" s="1067" t="s">
        <v>1401</v>
      </c>
      <c r="O10" s="1076" t="s">
        <v>1402</v>
      </c>
      <c r="V10" s="371" t="s">
        <v>147</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176</v>
      </c>
      <c r="BS10" s="1429"/>
      <c r="BT10" s="1281">
        <v>64236876</v>
      </c>
      <c r="BU10" s="1068" t="s">
        <v>220</v>
      </c>
      <c r="BV10" s="1070"/>
      <c r="BW10" s="1690"/>
      <c r="BX10" s="1690"/>
    </row>
    <row customHeight="1" ht="11.25">
      <c r="A11" s="1074" t="s">
        <v>1412</v>
      </c>
      <c r="B11" s="1075">
        <v>2009</v>
      </c>
      <c r="E11" s="1076" t="s">
        <v>1413</v>
      </c>
      <c r="F11" s="1093"/>
      <c r="G11" s="1076" t="s">
        <v>1414</v>
      </c>
      <c r="H11" s="1076" t="s">
        <v>1415</v>
      </c>
      <c r="I11" s="1076" t="s">
        <v>148</v>
      </c>
      <c r="J11" s="1077" t="s">
        <v>1416</v>
      </c>
      <c r="K11" s="1099" t="s">
        <v>1417</v>
      </c>
      <c r="O11" s="1077" t="s">
        <v>1418</v>
      </c>
      <c r="V11" s="370" t="s">
        <v>148</v>
      </c>
      <c r="W11" s="275"/>
      <c r="X11" s="1084" t="s">
        <v>1388</v>
      </c>
      <c r="Y11" s="1075" t="s">
        <v>1419</v>
      </c>
      <c r="Z11" s="1091"/>
      <c r="AP11" s="1087" t="s">
        <v>188</v>
      </c>
      <c r="AQ11" s="1089" t="s">
        <v>188</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182</v>
      </c>
      <c r="BS11" s="1429"/>
      <c r="BW11" s="1690"/>
      <c r="BX11" s="1690"/>
    </row>
    <row customHeight="1" ht="11.25">
      <c r="A12" s="1074" t="s">
        <v>1426</v>
      </c>
      <c r="B12" s="1075">
        <v>2010</v>
      </c>
      <c r="E12" s="1076" t="s">
        <v>1427</v>
      </c>
      <c r="F12" s="1093"/>
      <c r="G12" s="1076" t="s">
        <v>1415</v>
      </c>
      <c r="I12" s="1076" t="s">
        <v>149</v>
      </c>
      <c r="J12" s="1077" t="s">
        <v>1428</v>
      </c>
      <c r="K12" s="1099" t="s">
        <v>1429</v>
      </c>
      <c r="O12" s="1077" t="s">
        <v>1214</v>
      </c>
      <c r="V12" s="370" t="s">
        <v>149</v>
      </c>
      <c r="W12" s="1089"/>
      <c r="X12" s="1084" t="s">
        <v>1430</v>
      </c>
      <c r="Y12" s="1075" t="s">
        <v>1220</v>
      </c>
      <c r="AP12" s="1087"/>
      <c r="AW12" s="1120" t="s">
        <v>148</v>
      </c>
      <c r="AX12" s="1120" t="s">
        <v>148</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150</v>
      </c>
      <c r="K13" s="1099" t="s">
        <v>1387</v>
      </c>
      <c r="V13" s="370" t="s">
        <v>150</v>
      </c>
      <c r="W13" s="1089"/>
      <c r="X13" s="1089"/>
      <c r="Y13" s="1089"/>
      <c r="AW13" s="1120" t="s">
        <v>149</v>
      </c>
      <c r="AX13" s="1120" t="s">
        <v>149</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97</v>
      </c>
      <c r="J14" s="1067" t="s">
        <v>1445</v>
      </c>
      <c r="N14" s="1067" t="s">
        <v>1446</v>
      </c>
      <c r="V14" s="1083">
        <v>13</v>
      </c>
      <c r="W14" s="1084"/>
      <c r="X14" s="1084" t="s">
        <v>1254</v>
      </c>
      <c r="Y14" s="1075" t="s">
        <v>1220</v>
      </c>
      <c r="AW14" s="1120" t="s">
        <v>150</v>
      </c>
      <c r="AX14" s="1120" t="s">
        <v>150</v>
      </c>
      <c r="AZ14" s="1067" t="s">
        <v>1447</v>
      </c>
      <c r="BB14" s="1120" t="s">
        <v>1448</v>
      </c>
      <c r="BC14" s="1120" t="s">
        <v>1440</v>
      </c>
      <c r="BE14" s="1120">
        <v>2012</v>
      </c>
      <c r="BH14" s="1068" t="s">
        <v>1363</v>
      </c>
      <c r="BJ14" s="1217" t="s">
        <v>1449</v>
      </c>
      <c r="BL14" s="1217" t="s">
        <v>1449</v>
      </c>
      <c r="BN14" s="1068" t="s">
        <v>1450</v>
      </c>
      <c r="BQ14" s="1281">
        <v>4213782</v>
      </c>
      <c r="BR14" s="1068" t="s">
        <v>188</v>
      </c>
      <c r="BS14" s="1429"/>
      <c r="BT14" s="1070"/>
      <c r="BU14" s="1070"/>
      <c r="BV14" s="1070"/>
      <c r="BW14" s="1694"/>
      <c r="BX14" s="1690"/>
    </row>
    <row customHeight="1" ht="19.5">
      <c r="A15" s="1074" t="s">
        <v>1451</v>
      </c>
      <c r="B15" s="1075">
        <v>2013</v>
      </c>
      <c r="E15" s="1698" t="s">
        <v>1452</v>
      </c>
      <c r="G15" s="1067" t="s">
        <v>1453</v>
      </c>
      <c r="H15" s="1067" t="s">
        <v>1454</v>
      </c>
      <c r="I15" s="1078" t="s">
        <v>151</v>
      </c>
      <c r="J15" s="1089" t="s">
        <v>579</v>
      </c>
      <c r="N15" s="1158" t="s">
        <v>1455</v>
      </c>
      <c r="X15" s="1087"/>
      <c r="AW15" s="1120" t="s">
        <v>97</v>
      </c>
      <c r="AX15" s="1120" t="s">
        <v>97</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552</v>
      </c>
      <c r="N16" s="1158" t="s">
        <v>1464</v>
      </c>
      <c r="AW16" s="1120" t="s">
        <v>151</v>
      </c>
      <c r="AX16" s="1120" t="s">
        <v>151</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163</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289</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685</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01.01.2025</v>
      </c>
      <c r="F29" s="1105" t="str">
        <f>IF(TEMPLATE_GROUP="","",INDEX(EndDateList,MATCH(TEMPLATE_GROUP,CodeTemplateList,0),1))</f>
        <v>31.12.2025</v>
      </c>
      <c r="H29" s="1106" t="s">
        <v>1570</v>
      </c>
      <c r="AX29" s="1120" t="s">
        <v>1571</v>
      </c>
      <c r="AZ29" s="1120" t="s">
        <v>1215</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01.01.2025</v>
      </c>
      <c r="F32" s="1105" t="str">
        <f>IF(TEMPLATE_GROUP="","",INDEX(EndDateList,MATCH(TEMPLATE_GROUP,CodeTemplateList,0),1))</f>
        <v>31.12.2025</v>
      </c>
      <c r="H32" s="1110" t="s">
        <v>1581</v>
      </c>
      <c r="O32" s="1074" t="s">
        <v>1213</v>
      </c>
      <c r="AX32" s="1120" t="s">
        <v>1582</v>
      </c>
      <c r="AZ32" s="1120" t="s">
        <v>1311</v>
      </c>
      <c r="BE32" s="1120">
        <v>2030</v>
      </c>
      <c r="BJ32" s="1068" t="s">
        <v>1467</v>
      </c>
      <c r="BL32" s="1068" t="s">
        <v>1467</v>
      </c>
    </row>
    <row customHeight="1" ht="11.25">
      <c r="A33" s="1074" t="s">
        <v>1583</v>
      </c>
      <c r="O33" s="1074" t="s">
        <v>1240</v>
      </c>
      <c r="AX33" s="1120" t="s">
        <v>1584</v>
      </c>
      <c r="AZ33" s="1120" t="s">
        <v>1214</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903</v>
      </c>
      <c r="F36" s="1113" t="str">
        <f>INDEX(E37:E41,MATCH(TEMPLATE_SPHERE,F37:F41,0))</f>
        <v>водоотведения</v>
      </c>
      <c r="G36" s="1113" t="str">
        <f>INDEX(G37:G41,MATCH(TEMPLATE_SPHERE,F37:F41,0))</f>
        <v>водоотведение</v>
      </c>
      <c r="O36" s="1074" t="s">
        <v>1334</v>
      </c>
      <c r="AX36" s="1120" t="s">
        <v>1593</v>
      </c>
      <c r="AZ36" s="1120" t="s">
        <v>1214</v>
      </c>
      <c r="BE36" s="1120">
        <v>2034</v>
      </c>
      <c r="BL36" s="1068" t="s">
        <v>1594</v>
      </c>
    </row>
    <row customHeight="1" ht="11.25">
      <c r="A37" s="1074" t="s">
        <v>1595</v>
      </c>
      <c r="E37" s="407" t="s">
        <v>1596</v>
      </c>
      <c r="F37" s="1114" t="s">
        <v>804</v>
      </c>
      <c r="G37" s="407" t="s">
        <v>1597</v>
      </c>
      <c r="O37" s="1074" t="s">
        <v>1353</v>
      </c>
      <c r="AX37" s="1120" t="s">
        <v>1598</v>
      </c>
      <c r="AZ37" s="1120" t="s">
        <v>1242</v>
      </c>
      <c r="BE37" s="1120">
        <v>2035</v>
      </c>
    </row>
    <row customHeight="1" ht="11.25">
      <c r="A38" s="1074" t="s">
        <v>1599</v>
      </c>
      <c r="E38" s="407" t="s">
        <v>1600</v>
      </c>
      <c r="F38" s="1115" t="s">
        <v>850</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903</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890</v>
      </c>
      <c r="G40" s="407" t="s">
        <v>1615</v>
      </c>
      <c r="O40" s="1074" t="s">
        <v>1402</v>
      </c>
      <c r="AX40" s="1120" t="s">
        <v>1616</v>
      </c>
      <c r="BE40" s="1120">
        <v>2038</v>
      </c>
      <c r="BH40" s="1068" t="s">
        <v>1617</v>
      </c>
      <c r="BJ40" s="1217" t="s">
        <v>1023</v>
      </c>
      <c r="BL40" s="1217" t="s">
        <v>1023</v>
      </c>
      <c r="BN40" s="1068" t="s">
        <v>1057</v>
      </c>
    </row>
    <row customHeight="1" ht="11.25">
      <c r="A41" s="1074" t="s">
        <v>1618</v>
      </c>
      <c r="E41" s="407" t="s">
        <v>1619</v>
      </c>
      <c r="F41" s="1115" t="s">
        <v>1620</v>
      </c>
      <c r="G41" s="407" t="s">
        <v>1619</v>
      </c>
      <c r="O41" s="1074" t="s">
        <v>1418</v>
      </c>
      <c r="AX41" s="1120" t="s">
        <v>1621</v>
      </c>
      <c r="AZ41" s="1067" t="s">
        <v>1622</v>
      </c>
      <c r="BE41" s="1120">
        <v>2039</v>
      </c>
      <c r="BH41" s="1068" t="s">
        <v>1623</v>
      </c>
      <c r="BJ41" s="1217" t="s">
        <v>1019</v>
      </c>
      <c r="BL41" s="1217" t="s">
        <v>1019</v>
      </c>
      <c r="BN41" s="1068" t="s">
        <v>1044</v>
      </c>
    </row>
    <row customHeight="1" ht="11.25">
      <c r="A42" s="1074" t="s">
        <v>1624</v>
      </c>
      <c r="AX42" s="1120" t="s">
        <v>1625</v>
      </c>
      <c r="AZ42" s="1120" t="s">
        <v>1213</v>
      </c>
      <c r="BE42" s="1120">
        <v>2040</v>
      </c>
      <c r="BH42" s="1068" t="s">
        <v>1041</v>
      </c>
      <c r="BJ42" s="1217" t="s">
        <v>1021</v>
      </c>
      <c r="BL42" s="1217" t="s">
        <v>1021</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1276</v>
      </c>
      <c r="BE44" s="1120">
        <v>2042</v>
      </c>
      <c r="BH44" s="1068" t="s">
        <v>1636</v>
      </c>
      <c r="BJ44" s="1217" t="s">
        <v>1041</v>
      </c>
      <c r="BL44" s="1217" t="s">
        <v>1041</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1644</v>
      </c>
      <c r="AZ45" s="1120" t="s">
        <v>1309</v>
      </c>
      <c r="BE45" s="1120">
        <v>2043</v>
      </c>
      <c r="BH45" s="1068" t="s">
        <v>1645</v>
      </c>
      <c r="BJ45" s="1217" t="s">
        <v>1035</v>
      </c>
      <c r="BL45" s="1217" t="s">
        <v>1035</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1649</v>
      </c>
      <c r="AZ46" s="1120" t="s">
        <v>1334</v>
      </c>
      <c r="BE46" s="1120">
        <v>2044</v>
      </c>
      <c r="BH46" s="1068" t="s">
        <v>1044</v>
      </c>
      <c r="BJ46" s="1217" t="s">
        <v>1025</v>
      </c>
      <c r="BL46" s="1217" t="s">
        <v>1025</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1653</v>
      </c>
      <c r="AZ47" s="1120" t="s">
        <v>1353</v>
      </c>
      <c r="BE47" s="1120">
        <v>2045</v>
      </c>
      <c r="BH47" s="1068" t="s">
        <v>1626</v>
      </c>
      <c r="BJ47" s="1217" t="s">
        <v>1027</v>
      </c>
      <c r="BL47" s="1217" t="s">
        <v>1027</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0</v>
      </c>
      <c r="J48" s="1745" t="s">
        <v>1658</v>
      </c>
      <c r="K48" s="1746"/>
      <c r="AX48" s="1120" t="s">
        <v>1659</v>
      </c>
      <c r="AZ48" s="1120" t="s">
        <v>1370</v>
      </c>
      <c r="BE48" s="1120">
        <v>2046</v>
      </c>
      <c r="BH48" s="1068" t="s">
        <v>1630</v>
      </c>
      <c r="BJ48" s="1217" t="s">
        <v>1029</v>
      </c>
      <c r="BL48" s="1217" t="s">
        <v>1029</v>
      </c>
      <c r="BN48" s="1068" t="s">
        <v>1660</v>
      </c>
    </row>
    <row customHeight="1" ht="11.25">
      <c r="A49" s="1074" t="s">
        <v>1661</v>
      </c>
      <c r="E49" s="407" t="s">
        <v>1662</v>
      </c>
      <c r="F49" s="1115" t="s">
        <v>1640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1663</v>
      </c>
      <c r="AZ49" s="1120" t="s">
        <v>1386</v>
      </c>
      <c r="BE49" s="1120">
        <v>2047</v>
      </c>
      <c r="BH49" s="1068" t="s">
        <v>1045</v>
      </c>
      <c r="BJ49" s="1217" t="s">
        <v>1031</v>
      </c>
      <c r="BL49" s="1217" t="s">
        <v>1031</v>
      </c>
    </row>
    <row customHeight="1" ht="11.25">
      <c r="A50" s="1074" t="s">
        <v>1664</v>
      </c>
      <c r="E50" s="407" t="s">
        <v>1665</v>
      </c>
      <c r="F50" s="1115" t="s">
        <v>1015</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1666</v>
      </c>
      <c r="AZ50" s="1120" t="s">
        <v>1402</v>
      </c>
      <c r="BE50" s="1120">
        <v>2048</v>
      </c>
      <c r="BH50" s="1068" t="s">
        <v>1637</v>
      </c>
      <c r="BJ50" s="1217" t="s">
        <v>1033</v>
      </c>
      <c r="BL50" s="1217" t="s">
        <v>1033</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1675</v>
      </c>
      <c r="AZ52" s="1120" t="s">
        <v>1214</v>
      </c>
      <c r="BE52" s="1120">
        <v>2050</v>
      </c>
      <c r="BH52" s="1068" t="s">
        <v>1650</v>
      </c>
      <c r="BJ52" s="1217" t="s">
        <v>1044</v>
      </c>
      <c r="BL52" s="1217" t="s">
        <v>1044</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1216</v>
      </c>
      <c r="BE55" s="1120">
        <v>2053</v>
      </c>
      <c r="BH55" s="1070" t="s">
        <v>22</v>
      </c>
      <c r="BJ55" s="1217" t="s">
        <v>1045</v>
      </c>
      <c r="BL55" s="1217" t="s">
        <v>1045</v>
      </c>
    </row>
    <row customHeight="1" ht="11.25">
      <c r="A56" s="1074" t="s">
        <v>1685</v>
      </c>
      <c r="D56" s="1118" t="s">
        <v>1686</v>
      </c>
      <c r="E56" s="1095" t="s">
        <v>109</v>
      </c>
      <c r="F56" s="1074" t="s">
        <v>1687</v>
      </c>
      <c r="AX56" s="1120" t="s">
        <v>1688</v>
      </c>
      <c r="AZ56" s="1120" t="s">
        <v>1244</v>
      </c>
      <c r="BE56" s="1120">
        <v>2054</v>
      </c>
      <c r="BH56" s="1070" t="s">
        <v>22</v>
      </c>
      <c r="BJ56" s="1217" t="s">
        <v>1637</v>
      </c>
      <c r="BL56" s="1217" t="s">
        <v>1637</v>
      </c>
    </row>
    <row customHeight="1" ht="11.25">
      <c r="A57" s="1074" t="s">
        <v>1689</v>
      </c>
      <c r="D57" s="1118" t="s">
        <v>1690</v>
      </c>
      <c r="E57" s="1095" t="s">
        <v>109</v>
      </c>
      <c r="F57" s="1074" t="s">
        <v>1687</v>
      </c>
      <c r="AX57" s="1120" t="s">
        <v>1691</v>
      </c>
      <c r="AZ57" s="1120" t="s">
        <v>1279</v>
      </c>
      <c r="BE57" s="1120">
        <v>2055</v>
      </c>
      <c r="BJ57" s="1217" t="s">
        <v>1646</v>
      </c>
      <c r="BL57" s="1217" t="s">
        <v>1646</v>
      </c>
    </row>
    <row customHeight="1" ht="11.25">
      <c r="A58" s="1074" t="s">
        <v>1692</v>
      </c>
      <c r="D58" s="1118" t="s">
        <v>1693</v>
      </c>
      <c r="E58" s="1095" t="s">
        <v>109</v>
      </c>
      <c r="F58" s="1074" t="s">
        <v>1687</v>
      </c>
      <c r="AX58" s="1120" t="s">
        <v>1694</v>
      </c>
      <c r="BE58" s="1120">
        <v>2056</v>
      </c>
      <c r="BJ58" s="1217" t="s">
        <v>1650</v>
      </c>
      <c r="BL58" s="1217" t="s">
        <v>1650</v>
      </c>
    </row>
    <row customHeight="1" ht="11.25">
      <c r="A59" s="1074" t="s">
        <v>1695</v>
      </c>
      <c r="D59" s="1118" t="s">
        <v>130</v>
      </c>
      <c r="E59" s="1095" t="s">
        <v>1582</v>
      </c>
      <c r="F59" s="1074" t="s">
        <v>1696</v>
      </c>
      <c r="AX59" s="1120" t="s">
        <v>1697</v>
      </c>
      <c r="AZ59" s="1067" t="s">
        <v>1698</v>
      </c>
      <c r="BE59" s="1120">
        <v>2057</v>
      </c>
      <c r="BJ59" s="1217" t="s">
        <v>1654</v>
      </c>
      <c r="BL59" s="1217" t="s">
        <v>1654</v>
      </c>
    </row>
    <row customHeight="1" ht="11.25">
      <c r="A60" s="1074" t="s">
        <v>1699</v>
      </c>
      <c r="D60" s="1118" t="s">
        <v>1700</v>
      </c>
      <c r="E60" s="1095" t="s">
        <v>1582</v>
      </c>
      <c r="F60" s="1074" t="s">
        <v>1696</v>
      </c>
      <c r="AX60" s="1120" t="s">
        <v>1701</v>
      </c>
      <c r="AZ60" s="1120" t="s">
        <v>1217</v>
      </c>
      <c r="BE60" s="1120">
        <v>2058</v>
      </c>
      <c r="BJ60" s="1217" t="s">
        <v>1660</v>
      </c>
      <c r="BL60" s="1217" t="s">
        <v>1660</v>
      </c>
    </row>
    <row customHeight="1" ht="11.25">
      <c r="A61" s="1074" t="s">
        <v>1702</v>
      </c>
      <c r="D61" s="1118" t="s">
        <v>1703</v>
      </c>
      <c r="E61" s="1095" t="s">
        <v>1582</v>
      </c>
      <c r="F61" s="1074" t="s">
        <v>1696</v>
      </c>
      <c r="AX61" s="1120" t="s">
        <v>1704</v>
      </c>
      <c r="AZ61" s="1120" t="s">
        <v>1245</v>
      </c>
      <c r="BE61" s="1120">
        <v>2059</v>
      </c>
      <c r="BL61" s="1217" t="s">
        <v>1037</v>
      </c>
    </row>
    <row customHeight="1" ht="11.25">
      <c r="A62" s="1074" t="s">
        <v>1705</v>
      </c>
      <c r="D62" s="1118" t="s">
        <v>129</v>
      </c>
      <c r="E62" s="1095">
        <v>30</v>
      </c>
      <c r="F62" s="1074" t="s">
        <v>1696</v>
      </c>
      <c r="AZ62" s="1120" t="s">
        <v>1280</v>
      </c>
      <c r="BE62" s="1120">
        <v>2060</v>
      </c>
      <c r="BL62" s="1217" t="s">
        <v>1039</v>
      </c>
    </row>
    <row customHeight="1" ht="11.25">
      <c r="A63" s="1074" t="s">
        <v>1706</v>
      </c>
      <c r="D63" s="1118" t="s">
        <v>1707</v>
      </c>
      <c r="E63" s="1095">
        <v>30</v>
      </c>
      <c r="F63" s="1074" t="s">
        <v>1696</v>
      </c>
      <c r="AZ63" s="1120" t="s">
        <v>1312</v>
      </c>
      <c r="BE63" s="1120">
        <v>2061</v>
      </c>
    </row>
    <row customHeight="1" ht="11.25">
      <c r="A64" s="1074" t="s">
        <v>1708</v>
      </c>
      <c r="D64" s="1118" t="s">
        <v>1709</v>
      </c>
      <c r="E64" s="1095">
        <v>30</v>
      </c>
      <c r="F64" s="1074" t="s">
        <v>1696</v>
      </c>
      <c r="AZ64" s="1120" t="s">
        <v>1335</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1218</v>
      </c>
      <c r="BE67" s="1120">
        <v>2065</v>
      </c>
    </row>
    <row customHeight="1" ht="11.25">
      <c r="A68" s="1074" t="s">
        <v>1714</v>
      </c>
      <c r="AZ68" s="1120" t="s">
        <v>1246</v>
      </c>
      <c r="BE68" s="1120">
        <v>2066</v>
      </c>
      <c r="BH68" s="1067" t="s">
        <v>1715</v>
      </c>
      <c r="BJ68" s="1067" t="s">
        <v>1716</v>
      </c>
      <c r="BL68" s="1067" t="s">
        <v>1717</v>
      </c>
      <c r="BN68" s="1067" t="s">
        <v>1718</v>
      </c>
    </row>
    <row customHeight="1" ht="11.25">
      <c r="A69" s="1074" t="s">
        <v>1719</v>
      </c>
      <c r="AZ69" s="1120" t="s">
        <v>1281</v>
      </c>
      <c r="BE69" s="1120">
        <v>2067</v>
      </c>
      <c r="BH69" s="1068" t="s">
        <v>1720</v>
      </c>
      <c r="BI69" s="1117" t="s">
        <v>107</v>
      </c>
      <c r="BJ69" s="1068" t="s">
        <v>1721</v>
      </c>
      <c r="BK69" s="1117" t="s">
        <v>107</v>
      </c>
      <c r="BL69" s="1068" t="s">
        <v>1722</v>
      </c>
      <c r="BM69" s="1070" t="s">
        <v>107</v>
      </c>
      <c r="BN69" s="1068" t="s">
        <v>1723</v>
      </c>
    </row>
    <row customHeight="1" ht="11.25">
      <c r="A70" s="1074" t="s">
        <v>1724</v>
      </c>
      <c r="AZ70" s="1120" t="s">
        <v>1313</v>
      </c>
      <c r="BE70" s="1120">
        <v>2068</v>
      </c>
      <c r="BH70" s="1068" t="s">
        <v>1725</v>
      </c>
      <c r="BJ70" s="1068" t="s">
        <v>1726</v>
      </c>
      <c r="BL70" s="1068" t="s">
        <v>1727</v>
      </c>
      <c r="BN70" s="1068" t="s">
        <v>1728</v>
      </c>
    </row>
    <row customHeight="1" ht="11.25">
      <c r="A71" s="1074" t="s">
        <v>1729</v>
      </c>
      <c r="AZ71" s="1120" t="s">
        <v>1315</v>
      </c>
      <c r="BE71" s="1120">
        <v>2069</v>
      </c>
      <c r="BH71" s="1068" t="s">
        <v>1730</v>
      </c>
      <c r="BI71" s="1117" t="s">
        <v>88</v>
      </c>
      <c r="BJ71" s="1068" t="s">
        <v>1731</v>
      </c>
      <c r="BK71" s="1117" t="s">
        <v>88</v>
      </c>
      <c r="BL71" s="1068" t="s">
        <v>1732</v>
      </c>
      <c r="BM71" s="1070" t="s">
        <v>88</v>
      </c>
      <c r="BN71" s="1068" t="s">
        <v>1733</v>
      </c>
    </row>
    <row customHeight="1" ht="11.25">
      <c r="A72" s="1074" t="s">
        <v>16</v>
      </c>
      <c r="AZ72" s="1120" t="s">
        <v>19</v>
      </c>
      <c r="BE72" s="1120">
        <v>2070</v>
      </c>
      <c r="BH72" s="1068" t="s">
        <v>1734</v>
      </c>
      <c r="BJ72" s="1068" t="s">
        <v>1734</v>
      </c>
      <c r="BL72" s="1068" t="s">
        <v>1734</v>
      </c>
      <c r="BN72" s="1068" t="s">
        <v>1735</v>
      </c>
    </row>
    <row customHeight="1" ht="11.25">
      <c r="A73" s="1074" t="s">
        <v>1736</v>
      </c>
      <c r="BH73" s="1068" t="s">
        <v>1737</v>
      </c>
      <c r="BI73" s="1117" t="s">
        <v>109</v>
      </c>
      <c r="BJ73" s="1068" t="s">
        <v>1738</v>
      </c>
      <c r="BK73" s="1117" t="s">
        <v>109</v>
      </c>
      <c r="BL73" s="1068" t="s">
        <v>1739</v>
      </c>
      <c r="BM73" s="1070" t="s">
        <v>109</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1227</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1015</v>
      </c>
    </row>
    <row customHeight="1" ht="11.25">
      <c r="A91" s="1074" t="s">
        <v>1796</v>
      </c>
      <c r="AZ91" s="1120" t="s">
        <v>1051</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567</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0275A-FB28-8B88-3CE8-0415FD3D879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295</v>
      </c>
      <c r="J1" s="455" t="s">
        <v>14</v>
      </c>
    </row>
    <row customHeight="1" ht="22.5" hidden="1">
      <c r="A2" s="502"/>
      <c r="B2" s="502"/>
      <c r="C2" s="1730" t="s">
        <v>685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296</v>
      </c>
      <c r="E9" s="2205"/>
      <c r="F9" s="2205"/>
      <c r="G9" s="2208" t="s">
        <v>297</v>
      </c>
      <c r="J9" s="455">
        <v>11</v>
      </c>
    </row>
    <row customHeight="1" ht="11.549999999999999">
      <c r="A10" s="502"/>
      <c r="B10" s="502"/>
      <c r="C10" s="457"/>
      <c r="D10" s="1474" t="s">
        <v>86</v>
      </c>
      <c r="E10" s="1476" t="s">
        <v>298</v>
      </c>
      <c r="F10" s="1476" t="s">
        <v>299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"РСО "Универсал"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302</v>
      </c>
      <c r="G13" s="474"/>
      <c r="H13" s="1533"/>
      <c r="J13" s="455">
        <v>19</v>
      </c>
    </row>
    <row customHeight="1" ht="19.95">
      <c r="A14" s="502"/>
      <c r="B14" s="502"/>
      <c r="C14" s="457"/>
      <c r="D14" s="1523" t="s">
        <v>705</v>
      </c>
      <c r="E14" s="1524" t="s">
        <v>1856</v>
      </c>
      <c r="F14" s="1526"/>
      <c r="G14" s="1525" t="s">
        <v>1857</v>
      </c>
      <c r="H14" s="1533"/>
      <c r="J14" s="455">
        <v>19</v>
      </c>
    </row>
    <row customHeight="1" ht="19.95">
      <c r="A15" s="502"/>
      <c r="B15" s="502"/>
      <c r="C15" s="457"/>
      <c r="D15" s="1523" t="s">
        <v>303</v>
      </c>
      <c r="E15" s="1524" t="s">
        <v>1858</v>
      </c>
      <c r="F15" s="1526"/>
      <c r="G15" s="1525" t="s">
        <v>1859</v>
      </c>
      <c r="H15" s="1533"/>
      <c r="J15" s="455">
        <v>19</v>
      </c>
    </row>
    <row customHeight="1" ht="24">
      <c r="A16" s="502"/>
      <c r="B16" s="502"/>
      <c r="C16" s="457"/>
      <c r="D16" s="1523" t="s">
        <v>306</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89</v>
      </c>
      <c r="E18" s="1527" t="s">
        <v>1864</v>
      </c>
      <c r="F18" s="1526"/>
      <c r="G18" s="474" t="s">
        <v>1863</v>
      </c>
      <c r="H18" s="1533"/>
      <c r="I18" s="852"/>
      <c r="J18" s="455">
        <v>46</v>
      </c>
    </row>
    <row customHeight="1" ht="23.25">
      <c r="A19" s="502"/>
      <c r="B19" s="502"/>
      <c r="C19" s="457"/>
      <c r="D19" s="1520" t="s">
        <v>109</v>
      </c>
      <c r="E19" s="1527" t="s">
        <v>1865</v>
      </c>
      <c r="F19" s="1521" t="s">
        <v>302</v>
      </c>
      <c r="G19" s="2471" t="s">
        <v>1866</v>
      </c>
      <c r="H19" s="475"/>
      <c r="J19" s="455">
        <v>22</v>
      </c>
    </row>
    <row s="1530" customFormat="1" customHeight="1" ht="5.25" hidden="1">
      <c r="A20" s="502"/>
      <c r="B20" s="502"/>
      <c r="C20" s="1529"/>
      <c r="D20" s="1528" t="s">
        <v>1112</v>
      </c>
      <c r="E20" s="1014"/>
      <c r="F20" s="1013"/>
      <c r="G20" s="2472"/>
      <c r="J20" s="1530">
        <v>0</v>
      </c>
    </row>
    <row customHeight="1" ht="15.75">
      <c r="A21" s="502"/>
      <c r="B21" s="502"/>
      <c r="C21" s="457"/>
      <c r="D21" s="467"/>
      <c r="E21" s="415" t="s">
        <v>335</v>
      </c>
      <c r="F21" s="469"/>
      <c r="G21" s="2473"/>
      <c r="H21" s="1533"/>
      <c r="J21" s="455">
        <v>15</v>
      </c>
    </row>
    <row s="501" customFormat="1" customHeight="1" ht="26.25">
      <c r="A22" s="502"/>
      <c r="B22" s="502"/>
      <c r="C22" s="502"/>
      <c r="D22" s="1520" t="s">
        <v>90</v>
      </c>
      <c r="E22" s="474" t="s">
        <v>1867</v>
      </c>
      <c r="F22" s="1526"/>
      <c r="G22" s="474" t="s">
        <v>1868</v>
      </c>
      <c r="H22" s="1532"/>
      <c r="J22" s="501">
        <v>25</v>
      </c>
    </row>
    <row s="501" customFormat="1" customHeight="1" ht="19.95">
      <c r="A23" s="502"/>
      <c r="B23" s="502"/>
      <c r="C23" s="502"/>
      <c r="D23" s="1520" t="s">
        <v>91</v>
      </c>
      <c r="E23" s="1527" t="s">
        <v>1869</v>
      </c>
      <c r="F23" s="1531"/>
      <c r="G23" s="474" t="s">
        <v>1870</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CFCC8-4988-CD99-6F1A-70DAF2B35EF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47</v>
      </c>
      <c r="H1" s="1631" t="s">
        <v>49</v>
      </c>
      <c r="IU1" s="1155" t="s">
        <v>14</v>
      </c>
    </row>
    <row s="1850" customFormat="1" customHeight="1" ht="22.5" hidden="1">
      <c r="A2" s="831"/>
      <c r="B2" s="1160">
        <v>1</v>
      </c>
      <c r="C2" s="1160"/>
      <c r="D2" s="1928" t="s">
        <v>685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296</v>
      </c>
      <c r="F7" s="2102"/>
      <c r="G7" s="2102"/>
      <c r="H7" s="2102"/>
      <c r="I7" s="2102"/>
      <c r="J7" s="2474" t="s">
        <v>297</v>
      </c>
      <c r="K7" s="500"/>
      <c r="L7" s="500"/>
      <c r="M7" s="500"/>
      <c r="N7" s="500"/>
      <c r="O7" s="226"/>
      <c r="P7" s="500"/>
      <c r="Q7" s="225"/>
      <c r="R7" s="225"/>
      <c r="S7" s="225"/>
      <c r="T7" s="225"/>
      <c r="IU7" s="507">
        <v>14</v>
      </c>
    </row>
    <row s="1819" customFormat="1" customHeight="1" ht="21">
      <c r="A8" s="1155"/>
      <c r="B8" s="1160"/>
      <c r="C8" s="1155"/>
      <c r="D8" s="1495"/>
      <c r="E8" s="1548" t="s">
        <v>86</v>
      </c>
      <c r="F8" s="1540" t="s">
        <v>1871</v>
      </c>
      <c r="G8" s="1540" t="s">
        <v>47</v>
      </c>
      <c r="H8" s="1540" t="s">
        <v>49</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4FC28-2558-C088-D278-6D381C0FAA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685</v>
      </c>
      <c r="E2" s="1889"/>
      <c r="F2" s="1892" t="str">
        <f>IF(ROIV_INFO_NAME="","",ROIV_INFO_NAME)</f>
        <v>ООО "РСО "Универсал"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296</v>
      </c>
      <c r="F7" s="2102"/>
      <c r="G7" s="2102"/>
      <c r="H7" s="2102"/>
      <c r="I7" s="2102"/>
      <c r="J7" s="2102"/>
      <c r="K7" s="2102"/>
      <c r="L7" s="2474" t="s">
        <v>297</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"РСО "Универсал"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569F2-9478-E9EF-56BD-076046067D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685</v>
      </c>
      <c r="E2" s="1904"/>
      <c r="F2" s="1906" t="str">
        <f>IF(ROIV_INFO_NAME="","",ROIV_INFO_NAME)</f>
        <v>ООО "РСО "Универсал"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296</v>
      </c>
      <c r="F7" s="2102"/>
      <c r="G7" s="2102"/>
      <c r="H7" s="2102"/>
      <c r="I7" s="2102"/>
      <c r="J7" s="2102"/>
      <c r="K7" s="2102"/>
      <c r="L7" s="2474" t="s">
        <v>297</v>
      </c>
      <c r="M7" s="1624"/>
      <c r="N7" s="1624"/>
      <c r="O7" s="1624"/>
      <c r="P7" s="1624"/>
      <c r="Q7" s="1624"/>
      <c r="R7" s="1624"/>
      <c r="S7" s="225"/>
      <c r="T7" s="225"/>
      <c r="U7" s="225"/>
      <c r="V7" s="225"/>
      <c r="IW7" s="1609">
        <v>14</v>
      </c>
    </row>
    <row s="1819" customFormat="1" customHeight="1" ht="67.2">
      <c r="A8" s="1631"/>
      <c r="B8" s="1366"/>
      <c r="C8" s="1631"/>
      <c r="D8" s="1515"/>
      <c r="E8" s="2478" t="s">
        <v>86</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"РСО "Универсал"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D3909-F388-6CB9-F0B8-A99FB03B72E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685</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296</v>
      </c>
      <c r="F10" s="2127"/>
      <c r="G10" s="2127"/>
      <c r="H10" s="2127"/>
      <c r="I10" s="2127"/>
      <c r="J10" s="2127"/>
      <c r="K10" s="2127"/>
      <c r="L10" s="2127"/>
      <c r="M10" s="2101"/>
      <c r="N10" s="2478" t="s">
        <v>297</v>
      </c>
      <c r="O10" s="500"/>
      <c r="P10" s="500"/>
      <c r="Q10" s="507">
        <v>14</v>
      </c>
    </row>
    <row s="1819" customFormat="1" customHeight="1" ht="44.25">
      <c r="A11" s="1631"/>
      <c r="B11" s="1366"/>
      <c r="C11" s="1631"/>
      <c r="D11" s="1515"/>
      <c r="E11" s="2492" t="s">
        <v>86</v>
      </c>
      <c r="F11" s="2492" t="s">
        <v>300</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99F83-96BD-1382-F4B8-9BD4952708D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296</v>
      </c>
      <c r="E8" s="2209"/>
      <c r="F8" s="2209"/>
      <c r="G8" s="2209"/>
      <c r="H8" s="2209"/>
      <c r="I8" s="2209" t="s">
        <v>297</v>
      </c>
      <c r="M8" s="121">
        <v>14</v>
      </c>
    </row>
    <row customHeight="1" ht="29.25">
      <c r="D9" s="2209" t="s">
        <v>86</v>
      </c>
      <c r="E9" s="2209" t="s">
        <v>1889</v>
      </c>
      <c r="F9" s="2209"/>
      <c r="G9" s="2209"/>
      <c r="H9" s="2209"/>
      <c r="I9" s="2209"/>
      <c r="M9" s="121">
        <v>28</v>
      </c>
    </row>
    <row customHeight="1" ht="24">
      <c r="D10" s="2209"/>
      <c r="E10" s="127" t="s">
        <v>1890</v>
      </c>
      <c r="F10" s="127" t="s">
        <v>1891</v>
      </c>
      <c r="G10" s="127" t="s">
        <v>1892</v>
      </c>
      <c r="H10" s="127" t="s">
        <v>386</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1893</v>
      </c>
      <c r="K12" s="272"/>
      <c r="L12" s="273"/>
      <c r="M12" s="117">
        <v>25</v>
      </c>
    </row>
    <row customHeight="1" ht="15.75">
      <c r="A13" s="121"/>
      <c r="B13" s="121"/>
      <c r="C13" s="121"/>
      <c r="D13" s="109"/>
      <c r="E13" s="130" t="s">
        <v>464</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3E9C8-3858-3158-0C0B-0A036B0736D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86</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10046-9F48-5C62-D3A8-E18647CCF49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86</v>
      </c>
      <c r="E9" s="108" t="s">
        <v>283</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1897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52FF8-2228-2CB1-AD28-63239EB762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275</v>
      </c>
      <c r="M2" s="1553" t="s">
        <v>276</v>
      </c>
      <c r="R2" s="1553" t="s">
        <v>277</v>
      </c>
      <c r="S2" s="1553" t="s">
        <v>276</v>
      </c>
      <c r="X2" s="1553" t="s">
        <v>275</v>
      </c>
      <c r="Y2" s="1553" t="s">
        <v>276</v>
      </c>
      <c r="AD2" s="1553" t="s">
        <v>275</v>
      </c>
      <c r="AE2" s="1553" t="s">
        <v>276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"РСО "Универсал"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279</v>
      </c>
      <c r="M8" s="2196"/>
      <c r="N8" s="2196"/>
      <c r="O8" s="2196"/>
      <c r="P8" s="2196"/>
      <c r="Q8" s="1557"/>
      <c r="R8" s="2096" t="s">
        <v>280</v>
      </c>
      <c r="S8" s="2197"/>
      <c r="T8" s="2197"/>
      <c r="U8" s="2197"/>
      <c r="V8" s="2197"/>
      <c r="W8" s="1557"/>
      <c r="X8" s="2198" t="s">
        <v>281</v>
      </c>
      <c r="Y8" s="2198"/>
      <c r="Z8" s="2198"/>
      <c r="AA8" s="2198"/>
      <c r="AB8" s="2198"/>
      <c r="AC8" s="1558"/>
      <c r="AD8" s="2127" t="s">
        <v>282</v>
      </c>
      <c r="AE8" s="2127"/>
      <c r="AF8" s="2127"/>
      <c r="AG8" s="2127"/>
      <c r="AH8" s="2101"/>
      <c r="AI8" s="2127" t="s">
        <v>283</v>
      </c>
      <c r="AJ8" s="1574"/>
      <c r="BM8" s="293">
        <v>32</v>
      </c>
    </row>
    <row customHeight="1" ht="23.25">
      <c r="D9" s="2127"/>
      <c r="E9" s="2127"/>
      <c r="F9" s="2175" t="s">
        <v>87</v>
      </c>
      <c r="G9" s="2175" t="s">
        <v>127</v>
      </c>
      <c r="H9" s="2194"/>
      <c r="I9" s="2195"/>
      <c r="J9" s="2101"/>
      <c r="K9" s="1559"/>
      <c r="L9" s="2127" t="s">
        <v>284</v>
      </c>
      <c r="M9" s="2101"/>
      <c r="N9" s="2192" t="s">
        <v>86</v>
      </c>
      <c r="O9" s="2193"/>
      <c r="P9" s="2127" t="s">
        <v>128</v>
      </c>
      <c r="Q9" s="1556"/>
      <c r="R9" s="2127" t="s">
        <v>284</v>
      </c>
      <c r="S9" s="2101"/>
      <c r="T9" s="2192" t="s">
        <v>86</v>
      </c>
      <c r="U9" s="2193"/>
      <c r="V9" s="2127" t="s">
        <v>128</v>
      </c>
      <c r="W9" s="1556"/>
      <c r="X9" s="2127" t="s">
        <v>284</v>
      </c>
      <c r="Y9" s="2101"/>
      <c r="Z9" s="2192" t="s">
        <v>86</v>
      </c>
      <c r="AA9" s="2193"/>
      <c r="AB9" s="2127" t="s">
        <v>285</v>
      </c>
      <c r="AC9" s="1556"/>
      <c r="AD9" s="2127" t="s">
        <v>284</v>
      </c>
      <c r="AE9" s="2101"/>
      <c r="AF9" s="2192" t="s">
        <v>86</v>
      </c>
      <c r="AG9" s="2193"/>
      <c r="AH9" s="2101" t="s">
        <v>285</v>
      </c>
      <c r="AI9" s="2127"/>
      <c r="AJ9" s="1574"/>
      <c r="BM9" s="293">
        <v>22</v>
      </c>
    </row>
    <row customHeight="1" ht="24">
      <c r="D10" s="2175"/>
      <c r="E10" s="2175"/>
      <c r="F10" s="2199"/>
      <c r="G10" s="2199"/>
      <c r="H10" s="2200"/>
      <c r="I10" s="2201"/>
      <c r="J10" s="2192"/>
      <c r="K10" s="1559"/>
      <c r="L10" s="1578" t="s">
        <v>286</v>
      </c>
      <c r="M10" s="1573" t="s">
        <v>287</v>
      </c>
      <c r="N10" s="2194"/>
      <c r="O10" s="2195"/>
      <c r="P10" s="2175"/>
      <c r="Q10" s="1556"/>
      <c r="R10" s="1578" t="s">
        <v>286</v>
      </c>
      <c r="S10" s="1573" t="s">
        <v>287</v>
      </c>
      <c r="T10" s="2194"/>
      <c r="U10" s="2195"/>
      <c r="V10" s="2175"/>
      <c r="W10" s="1556"/>
      <c r="X10" s="1578" t="s">
        <v>286</v>
      </c>
      <c r="Y10" s="1573" t="s">
        <v>287</v>
      </c>
      <c r="Z10" s="2194"/>
      <c r="AA10" s="2195"/>
      <c r="AB10" s="2175"/>
      <c r="AC10" s="1556"/>
      <c r="AD10" s="1578" t="s">
        <v>286</v>
      </c>
      <c r="AE10" s="1573" t="s">
        <v>287</v>
      </c>
      <c r="AF10" s="2194"/>
      <c r="AG10" s="2195"/>
      <c r="AH10" s="2192"/>
      <c r="AI10" s="2175"/>
      <c r="AJ10" s="1574"/>
      <c r="AK10" s="254" t="s">
        <v>288</v>
      </c>
      <c r="AL10" s="254" t="s">
        <v>129</v>
      </c>
      <c r="BM10" s="293">
        <v>23</v>
      </c>
    </row>
    <row customHeight="1" ht="15">
      <c r="D11" s="2183" t="s">
        <v>107</v>
      </c>
      <c r="E11" s="2179" t="s">
        <v>289</v>
      </c>
      <c r="F11" s="2179" t="s">
        <v>290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289</v>
      </c>
      <c r="F17" s="2179" t="s">
        <v>291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289</v>
      </c>
      <c r="F23" s="2179" t="s">
        <v>292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289</v>
      </c>
      <c r="F29" s="2179" t="s">
        <v>293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289</v>
      </c>
      <c r="F35" s="2179" t="s">
        <v>294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F34E8-67E7-581E-8208-EADED6AAC2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01638-1212-0648-9ED8-E4B1058120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685</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685</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685</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309</v>
      </c>
      <c r="B47" s="502"/>
      <c r="C47" s="2213"/>
      <c r="D47" s="445" t="str">
        <f>A47</f>
        <v>5.1</v>
      </c>
      <c r="E47" s="442" t="s">
        <v>310</v>
      </c>
      <c r="F47" s="1976" t="s">
        <v>302</v>
      </c>
      <c r="G47" s="444" t="s">
        <v>311</v>
      </c>
      <c r="H47" s="475"/>
      <c r="I47" s="852"/>
    </row>
    <row s="455" customFormat="1" customHeight="1" ht="22.5">
      <c r="A48" s="2202"/>
      <c r="B48" s="502"/>
      <c r="C48" s="2213"/>
      <c r="D48" s="440" t="str">
        <f>D47&amp;".1"</f>
        <v>5.1.1</v>
      </c>
      <c r="E48" s="439" t="s">
        <v>312</v>
      </c>
      <c r="F48" s="1977" t="s">
        <v>22</v>
      </c>
      <c r="G48" s="474"/>
      <c r="H48" s="475"/>
      <c r="I48" s="852"/>
    </row>
    <row s="455" customFormat="1" customHeight="1" ht="22.5">
      <c r="A49" s="2202"/>
      <c r="B49" s="502"/>
      <c r="C49" s="2213"/>
      <c r="D49" s="440" t="str">
        <f>D47&amp;".2"</f>
        <v>5.1.2</v>
      </c>
      <c r="E49" s="439" t="s">
        <v>313</v>
      </c>
      <c r="F49" s="1732" t="s">
        <v>22</v>
      </c>
      <c r="G49" s="444" t="s">
        <v>314</v>
      </c>
      <c r="H49" s="475"/>
      <c r="I49" s="852"/>
    </row>
    <row s="455" customFormat="1" customHeight="1" ht="22.5">
      <c r="A50" s="2202"/>
      <c r="B50" s="502"/>
      <c r="C50" s="2213"/>
      <c r="D50" s="440" t="str">
        <f>D47&amp;".3"</f>
        <v>5.1.3</v>
      </c>
      <c r="E50" s="439" t="s">
        <v>315</v>
      </c>
      <c r="F50" s="1977" t="s">
        <v>22</v>
      </c>
      <c r="G50" s="474"/>
      <c r="H50" s="475"/>
      <c r="I50" s="852"/>
    </row>
    <row s="455" customFormat="1" customHeight="1" ht="22.5">
      <c r="A51" s="2202"/>
      <c r="B51" s="502"/>
      <c r="C51" s="2213"/>
      <c r="D51" s="440" t="str">
        <f>D47&amp;".4"</f>
        <v>5.1.4</v>
      </c>
      <c r="E51" s="439" t="s">
        <v>316</v>
      </c>
      <c r="F51" s="1977" t="s">
        <v>22</v>
      </c>
      <c r="G51" s="444" t="s">
        <v>317</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388</v>
      </c>
      <c r="Q56" s="516" t="s">
        <v>389</v>
      </c>
      <c r="R56" s="517" t="s">
        <v>390</v>
      </c>
      <c r="S56" s="1636" t="s">
        <v>391</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377</v>
      </c>
      <c r="AQ60" s="1624" t="s">
        <v>377</v>
      </c>
      <c r="AR60" s="1636"/>
      <c r="AS60" s="1636"/>
    </row>
    <row r="62" s="1815" customFormat="1" customHeight="1" ht="11.25">
      <c r="A62" s="1815" t="s">
        <v>1916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606</v>
      </c>
      <c r="F118" s="2376"/>
      <c r="G118" s="2376"/>
      <c r="H118" s="2376"/>
      <c r="I118" s="2376"/>
      <c r="J118" s="2376"/>
      <c r="K118" s="2376"/>
      <c r="L118" s="2376"/>
      <c r="M118" s="2376"/>
      <c r="N118" s="2376"/>
      <c r="O118" s="2376"/>
      <c r="P118" s="2376"/>
      <c r="Q118" s="558">
        <f>SUMIF(T119:T120,"i",Q119:Q120)</f>
        <v>0</v>
      </c>
      <c r="R118" s="1017"/>
      <c r="S118" s="1798" t="s">
        <v>607</v>
      </c>
      <c r="T118" s="717" t="s">
        <v>608</v>
      </c>
      <c r="U118" s="2374">
        <v>1</v>
      </c>
      <c r="V118" s="2374" t="s">
        <v>571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609</v>
      </c>
      <c r="F121" s="2376"/>
      <c r="G121" s="2376"/>
      <c r="H121" s="2376"/>
      <c r="I121" s="2376"/>
      <c r="J121" s="2376"/>
      <c r="K121" s="2376"/>
      <c r="L121" s="2376"/>
      <c r="M121" s="2376"/>
      <c r="N121" s="2376"/>
      <c r="O121" s="2376"/>
      <c r="P121" s="2376"/>
      <c r="Q121" s="558">
        <f>SUMIF(T122:T123,"i",Q122:Q123)</f>
        <v>0</v>
      </c>
      <c r="R121" s="1017"/>
      <c r="S121" s="1798" t="s">
        <v>610</v>
      </c>
      <c r="T121" s="717" t="s">
        <v>608</v>
      </c>
      <c r="U121" s="2374">
        <v>1</v>
      </c>
      <c r="V121" s="2374" t="s">
        <v>571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606</v>
      </c>
      <c r="F130" s="2376"/>
      <c r="G130" s="2376"/>
      <c r="H130" s="2376"/>
      <c r="I130" s="2376"/>
      <c r="J130" s="2376"/>
      <c r="K130" s="2376"/>
      <c r="L130" s="2376"/>
      <c r="M130" s="2376"/>
      <c r="N130" s="2376"/>
      <c r="O130" s="2376"/>
      <c r="P130" s="2376"/>
      <c r="Q130" s="558">
        <f>SUMIF(T131:T132,"i",Q131:Q132)</f>
        <v>0</v>
      </c>
      <c r="R130" s="1017"/>
      <c r="S130" s="1798" t="s">
        <v>607</v>
      </c>
      <c r="T130" s="717" t="s">
        <v>608</v>
      </c>
      <c r="U130" s="2374">
        <v>1</v>
      </c>
      <c r="V130" s="2374" t="s">
        <v>571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608</v>
      </c>
      <c r="U133" s="2374">
        <v>1</v>
      </c>
      <c r="V133" s="2374" t="s">
        <v>571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107</v>
      </c>
      <c r="G139" s="2575" t="s">
        <v>22</v>
      </c>
      <c r="H139" s="289"/>
      <c r="I139" s="637" t="s">
        <v>107</v>
      </c>
      <c r="J139" s="1807" t="s">
        <v>1935</v>
      </c>
      <c r="K139" s="638" t="s">
        <v>542</v>
      </c>
      <c r="L139" s="2224" t="s">
        <v>542</v>
      </c>
      <c r="M139" s="2577"/>
      <c r="N139" s="638" t="s">
        <v>542</v>
      </c>
      <c r="O139" s="638" t="s">
        <v>542</v>
      </c>
      <c r="P139" s="638" t="s">
        <v>542</v>
      </c>
      <c r="Q139" s="639">
        <f>SUM(Q140:Q142)</f>
        <v>0</v>
      </c>
      <c r="R139" s="639">
        <f>IF(R136=0,0,(Q136/R136)*100)</f>
        <v>0</v>
      </c>
      <c r="S139" s="2179"/>
      <c r="T139" s="717" t="s">
        <v>608</v>
      </c>
      <c r="U139" s="89"/>
      <c r="V139" s="89"/>
      <c r="AC139" s="89"/>
    </row>
    <row s="1850" customFormat="1" customHeight="1" ht="11.25">
      <c r="A140" s="1806"/>
      <c r="B140" s="1160"/>
      <c r="C140" s="412"/>
      <c r="D140" s="89"/>
      <c r="E140" s="2573"/>
      <c r="F140" s="2108"/>
      <c r="G140" s="2575"/>
      <c r="H140" s="2127"/>
      <c r="I140" s="2515" t="s">
        <v>1018</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1018</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844C8-E498-DAC7-5712-00BD44D5EB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804</v>
      </c>
      <c r="E1" s="980" t="s">
        <v>850</v>
      </c>
      <c r="F1" s="980" t="s">
        <v>903</v>
      </c>
      <c r="G1" s="980" t="s">
        <v>890</v>
      </c>
      <c r="H1" s="980" t="s">
        <v>1620</v>
      </c>
    </row>
    <row customHeight="1" ht="9">
      <c r="A2" s="983" t="s">
        <v>1946</v>
      </c>
      <c r="B2" s="983"/>
      <c r="C2" s="984" t="str">
        <f>INDEX(TEMPLATE_NUMBER_FORM_LIST,MATCH(TEMPLATE_SPHERE,TEMPLATE_SPHERE_LIST,0))</f>
        <v>10</v>
      </c>
      <c r="D2" s="983" t="s">
        <v>1469</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1948</v>
      </c>
      <c r="B4" s="846" t="s">
        <v>108</v>
      </c>
      <c r="C4" s="984" t="str">
        <f>IF(TEMPLATE_SPHERE="HEAT",D4,IF(TEMPLATE_SPHERE="TKO",H4,E4))</f>
        <v>Форма 1. Информация об организации, осуществляющей водоотведение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1950</v>
      </c>
    </row>
    <row customHeight="1" ht="117">
      <c r="A5" s="846" t="s">
        <v>1951</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1953</v>
      </c>
    </row>
    <row customHeight="1" ht="90">
      <c r="A6" s="846" t="s">
        <v>1954</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1955</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2005</v>
      </c>
      <c r="B31" s="846"/>
      <c r="C31" s="984" t="str">
        <f>IF(TEMPLATE_SPHERE="HEAT",D31,IF(TEMPLATE_SPHERE="TKO",H31,E31))</f>
        <v>Форма 1. Информация об организации, осуществляющей водоотведение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4BF928-DF49-DD18-3D48-C7B19CB6AD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804</v>
      </c>
      <c r="D2" s="841" t="s">
        <v>850</v>
      </c>
      <c r="E2" s="841" t="s">
        <v>903</v>
      </c>
      <c r="F2" s="841" t="s">
        <v>890</v>
      </c>
      <c r="G2" s="841" t="s">
        <v>1620</v>
      </c>
      <c r="H2" s="843"/>
      <c r="I2" s="843"/>
      <c r="J2" s="843"/>
      <c r="K2" s="843"/>
      <c r="L2" s="843"/>
      <c r="M2" s="843"/>
      <c r="N2" s="843"/>
      <c r="O2" s="841" t="s">
        <v>804</v>
      </c>
      <c r="P2" s="841" t="s">
        <v>850</v>
      </c>
      <c r="Q2" s="841" t="s">
        <v>890</v>
      </c>
      <c r="R2" s="841" t="s">
        <v>903</v>
      </c>
      <c r="S2" s="841" t="s">
        <v>1620</v>
      </c>
      <c r="T2" s="841" t="s">
        <v>804</v>
      </c>
      <c r="U2" s="841" t="s">
        <v>850</v>
      </c>
      <c r="V2" s="841" t="s">
        <v>890</v>
      </c>
      <c r="W2" s="841" t="s">
        <v>903</v>
      </c>
      <c r="X2" s="841" t="s">
        <v>1620</v>
      </c>
      <c r="Y2" s="841"/>
      <c r="Z2" s="841" t="s">
        <v>804</v>
      </c>
      <c r="AA2" s="850" t="s">
        <v>850</v>
      </c>
      <c r="AB2" s="841" t="s">
        <v>890</v>
      </c>
      <c r="AC2" s="841" t="s">
        <v>903</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1653</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705</v>
      </c>
      <c r="P20" s="957" t="s">
        <v>705</v>
      </c>
      <c r="Q20" s="957" t="s">
        <v>705</v>
      </c>
      <c r="R20" s="957" t="s">
        <v>705</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303</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303</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306</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725</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306</v>
      </c>
      <c r="P25" s="957" t="s">
        <v>303</v>
      </c>
      <c r="Q25" s="957" t="s">
        <v>732</v>
      </c>
      <c r="R25" s="957" t="s">
        <v>303</v>
      </c>
      <c r="S25" s="957"/>
      <c r="T25" s="964" t="s">
        <v>2059</v>
      </c>
      <c r="U25" s="846" t="s">
        <v>2059</v>
      </c>
      <c r="V25" s="846" t="s">
        <v>2059</v>
      </c>
      <c r="W25" s="846" t="s">
        <v>2059</v>
      </c>
      <c r="X25" s="843"/>
      <c r="Y25" s="1000"/>
      <c r="Z25" s="846"/>
      <c r="AA25" s="849"/>
      <c r="AB25" s="846"/>
      <c r="AC25" s="846"/>
      <c r="AD25" s="846"/>
    </row>
    <row customHeight="1" ht="18">
      <c r="A26" s="845"/>
      <c r="B26" s="899">
        <v>9</v>
      </c>
      <c r="C26" s="843" t="s">
        <v>648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721</v>
      </c>
      <c r="P26" s="957" t="s">
        <v>715</v>
      </c>
      <c r="Q26" s="957" t="s">
        <v>2060</v>
      </c>
      <c r="R26" s="957" t="s">
        <v>715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723</v>
      </c>
      <c r="P27" s="957" t="s">
        <v>717</v>
      </c>
      <c r="Q27" s="957" t="s">
        <v>2062</v>
      </c>
      <c r="R27" s="957" t="s">
        <v>717</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725</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732</v>
      </c>
      <c r="P29" s="957" t="s">
        <v>306</v>
      </c>
      <c r="Q29" s="957"/>
      <c r="R29" s="957" t="s">
        <v>306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734</v>
      </c>
      <c r="P30" s="957" t="s">
        <v>725</v>
      </c>
      <c r="Q30" s="957" t="s">
        <v>734</v>
      </c>
      <c r="R30" s="957" t="s">
        <v>725</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2069</v>
      </c>
      <c r="P31" s="957" t="s">
        <v>728</v>
      </c>
      <c r="Q31" s="957" t="s">
        <v>2069</v>
      </c>
      <c r="R31" s="957" t="s">
        <v>728</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730</v>
      </c>
      <c r="Q32" s="957" t="s">
        <v>2072</v>
      </c>
      <c r="R32" s="957" t="s">
        <v>730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736</v>
      </c>
      <c r="P33" s="957" t="s">
        <v>732</v>
      </c>
      <c r="Q33" s="957" t="s">
        <v>736</v>
      </c>
      <c r="R33" s="957" t="s">
        <v>732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738</v>
      </c>
      <c r="P36" s="957" t="s">
        <v>734</v>
      </c>
      <c r="Q36" s="957" t="s">
        <v>738</v>
      </c>
      <c r="R36" s="957" t="s">
        <v>734</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742</v>
      </c>
      <c r="P39" s="957" t="s">
        <v>736</v>
      </c>
      <c r="Q39" s="957" t="s">
        <v>742</v>
      </c>
      <c r="R39" s="957" t="s">
        <v>736</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738</v>
      </c>
      <c r="Q40" s="957" t="s">
        <v>2095</v>
      </c>
      <c r="R40" s="957" t="s">
        <v>738</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742</v>
      </c>
      <c r="Q43" s="957" t="s">
        <v>2106</v>
      </c>
      <c r="R43" s="957" t="s">
        <v>742</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2138</v>
      </c>
      <c r="U52" s="843" t="s">
        <v>2139</v>
      </c>
      <c r="V52" s="843" t="s">
        <v>2140</v>
      </c>
      <c r="W52" s="843" t="s">
        <v>2141</v>
      </c>
      <c r="X52" s="843"/>
      <c r="Y52" s="1000"/>
      <c r="Z52" s="846" t="s">
        <v>746</v>
      </c>
      <c r="AA52" s="849" t="s">
        <v>746</v>
      </c>
      <c r="AB52" s="849" t="s">
        <v>746</v>
      </c>
      <c r="AC52" s="849" t="s">
        <v>746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750</v>
      </c>
      <c r="P53" s="957" t="s">
        <v>320</v>
      </c>
      <c r="Q53" s="957" t="s">
        <v>320</v>
      </c>
      <c r="R53" s="957" t="s">
        <v>320</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748</v>
      </c>
      <c r="U54" s="843" t="s">
        <v>748</v>
      </c>
      <c r="V54" s="843" t="s">
        <v>748</v>
      </c>
      <c r="W54" s="843" t="s">
        <v>748</v>
      </c>
      <c r="X54" s="843"/>
      <c r="Y54" s="1000"/>
      <c r="Z54" s="846" t="s">
        <v>749</v>
      </c>
      <c r="AA54" s="846" t="s">
        <v>749</v>
      </c>
      <c r="AB54" s="846" t="s">
        <v>749</v>
      </c>
      <c r="AC54" s="846" t="s">
        <v>749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309</v>
      </c>
      <c r="P55" s="957" t="s">
        <v>750</v>
      </c>
      <c r="Q55" s="957" t="s">
        <v>750</v>
      </c>
      <c r="R55" s="957" t="s">
        <v>750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1018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753</v>
      </c>
      <c r="Q56" s="957" t="s">
        <v>753</v>
      </c>
      <c r="R56" s="957" t="s">
        <v>753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755</v>
      </c>
      <c r="AA56" s="846" t="s">
        <v>755</v>
      </c>
      <c r="AB56" s="846" t="s">
        <v>755</v>
      </c>
      <c r="AC56" s="846" t="s">
        <v>755</v>
      </c>
      <c r="AD56" s="846"/>
    </row>
    <row customHeight="1" ht="27">
      <c r="A57" s="845"/>
      <c r="B57" s="899">
        <v>40</v>
      </c>
      <c r="C57" s="843" t="s">
        <v>1020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756</v>
      </c>
      <c r="Q57" s="957" t="s">
        <v>756</v>
      </c>
      <c r="R57" s="957" t="s">
        <v>756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758</v>
      </c>
      <c r="AA57" s="846" t="s">
        <v>758</v>
      </c>
      <c r="AB57" s="846" t="s">
        <v>758</v>
      </c>
      <c r="AC57" s="846" t="s">
        <v>758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878</v>
      </c>
      <c r="P58" s="957" t="s">
        <v>792</v>
      </c>
      <c r="Q58" s="957" t="s">
        <v>792</v>
      </c>
      <c r="R58" s="957" t="s">
        <v>792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109</v>
      </c>
      <c r="Q59" s="957" t="s">
        <v>109</v>
      </c>
      <c r="R59" s="957" t="s">
        <v>109</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625</v>
      </c>
      <c r="U60" s="843" t="s">
        <v>625</v>
      </c>
      <c r="V60" s="843" t="s">
        <v>625</v>
      </c>
      <c r="W60" s="843" t="s">
        <v>625</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630</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662</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97</v>
      </c>
      <c r="P89" s="957" t="s">
        <v>150</v>
      </c>
      <c r="Q89" s="957" t="s">
        <v>150</v>
      </c>
      <c r="R89" s="957" t="s">
        <v>148</v>
      </c>
      <c r="S89" s="957"/>
      <c r="T89" s="843" t="s">
        <v>670</v>
      </c>
      <c r="U89" s="843" t="s">
        <v>670</v>
      </c>
      <c r="V89" s="843" t="s">
        <v>670</v>
      </c>
      <c r="W89" s="843" t="s">
        <v>670</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672</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97</v>
      </c>
      <c r="Q91" s="957" t="s">
        <v>97</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151</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1507</v>
      </c>
      <c r="P99" s="957"/>
      <c r="Q99" s="957"/>
      <c r="R99" s="957"/>
      <c r="S99" s="957"/>
      <c r="T99" s="843" t="s">
        <v>2218</v>
      </c>
      <c r="U99" s="843"/>
      <c r="V99" s="843"/>
      <c r="W99" s="843"/>
      <c r="X99" s="843"/>
      <c r="Y99" s="1000"/>
      <c r="Z99" s="846" t="s">
        <v>627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627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627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2223</v>
      </c>
      <c r="D148" s="843" t="s">
        <v>1563</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4F388-8C1B-9498-CC2D-CA58D72BEE5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ООО "РСО "Универсал"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419</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420</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296</v>
      </c>
      <c r="M14" s="2127"/>
      <c r="N14" s="2127"/>
      <c r="O14" s="2127"/>
      <c r="P14" s="2127"/>
      <c r="Q14" s="2127"/>
      <c r="R14" s="2127"/>
      <c r="S14" s="2127"/>
      <c r="T14" s="2127"/>
      <c r="U14" s="2127"/>
      <c r="V14" s="2127"/>
      <c r="W14" s="2127"/>
      <c r="X14" s="2127" t="s">
        <v>297</v>
      </c>
      <c r="AD14" s="1155">
        <v>14</v>
      </c>
    </row>
    <row customHeight="1" ht="14.699999999999998">
      <c r="J15" s="376"/>
      <c r="K15" s="376"/>
      <c r="L15" s="2273" t="s">
        <v>86</v>
      </c>
      <c r="M15" s="2209" t="s">
        <v>424</v>
      </c>
      <c r="N15" s="301"/>
      <c r="O15" s="2274" t="s">
        <v>2228</v>
      </c>
      <c r="P15" s="2275"/>
      <c r="Q15" s="2275"/>
      <c r="R15" s="2275"/>
      <c r="S15" s="2275"/>
      <c r="T15" s="2275"/>
      <c r="U15" s="2276"/>
      <c r="V15" s="2277" t="s">
        <v>426</v>
      </c>
      <c r="W15" s="2280" t="s">
        <v>1145</v>
      </c>
      <c r="X15" s="2127"/>
      <c r="AD15" s="1155">
        <v>14</v>
      </c>
    </row>
    <row customHeight="1" ht="35.699999999999996">
      <c r="J16" s="376"/>
      <c r="K16" s="376"/>
      <c r="L16" s="2273"/>
      <c r="M16" s="2209"/>
      <c r="N16" s="1031"/>
      <c r="O16" s="2260" t="s">
        <v>429</v>
      </c>
      <c r="P16" s="2260" t="s">
        <v>430</v>
      </c>
      <c r="Q16" s="2262" t="s">
        <v>431</v>
      </c>
      <c r="R16" s="2263"/>
      <c r="S16" s="2262" t="s">
        <v>445</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440</v>
      </c>
      <c r="R17" s="1222" t="s">
        <v>441</v>
      </c>
      <c r="S17" s="1292" t="s">
        <v>442</v>
      </c>
      <c r="T17" s="2270" t="s">
        <v>443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392</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393</v>
      </c>
      <c r="N20" s="300"/>
      <c r="O20" s="2606" t="str">
        <f>INDEX(PT_DIFFERENTIATION_TER,MATCH(B19,PT_DIFFERENTIATION_TER_ID,0))</f>
        <v/>
      </c>
      <c r="P20" s="2606"/>
      <c r="Q20" s="2606"/>
      <c r="R20" s="2606"/>
      <c r="S20" s="2606"/>
      <c r="T20" s="2606"/>
      <c r="U20" s="2606"/>
      <c r="V20" s="2606"/>
      <c r="W20" s="2606"/>
      <c r="X20" s="1258" t="s">
        <v>394</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395</v>
      </c>
      <c r="N21" s="300"/>
      <c r="O21" s="2606" t="str">
        <f>INDEX(PT_DIFFERENTIATION_CS,MATCH(C19,PT_DIFFERENTIATION_CS_ID,0))</f>
        <v/>
      </c>
      <c r="P21" s="2606"/>
      <c r="Q21" s="2606"/>
      <c r="R21" s="2606"/>
      <c r="S21" s="2606"/>
      <c r="T21" s="2606"/>
      <c r="U21" s="2606"/>
      <c r="V21" s="2606"/>
      <c r="W21" s="2606"/>
      <c r="X21" s="1258" t="s">
        <v>396</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397</v>
      </c>
      <c r="N22" s="300"/>
      <c r="O22" s="2606" t="str">
        <f>INDEX(PT_DIFFERENTIATION_IST_TE,MATCH(D19,PT_DIFFERENTIATION_IST_TE_ID,0))</f>
        <v/>
      </c>
      <c r="P22" s="2606"/>
      <c r="Q22" s="2606"/>
      <c r="R22" s="2606"/>
      <c r="S22" s="2606"/>
      <c r="T22" s="2606"/>
      <c r="U22" s="2606"/>
      <c r="V22" s="2606"/>
      <c r="W22" s="2606"/>
      <c r="X22" s="1258" t="s">
        <v>398</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400</v>
      </c>
      <c r="N23" s="300"/>
      <c r="O23" s="2305"/>
      <c r="P23" s="2305"/>
      <c r="Q23" s="2305"/>
      <c r="R23" s="2305"/>
      <c r="S23" s="2305"/>
      <c r="T23" s="2305"/>
      <c r="U23" s="2305"/>
      <c r="V23" s="2305"/>
      <c r="W23" s="2305"/>
      <c r="X23" s="1258" t="s">
        <v>401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403</v>
      </c>
      <c r="N24" s="300"/>
      <c r="O24" s="2245"/>
      <c r="P24" s="2246"/>
      <c r="Q24" s="2246"/>
      <c r="R24" s="2246"/>
      <c r="S24" s="2246"/>
      <c r="T24" s="2246"/>
      <c r="U24" s="2246"/>
      <c r="V24" s="2246"/>
      <c r="W24" s="2247"/>
      <c r="X24" s="1258" t="s">
        <v>404</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406</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407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408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409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800</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0C88E-C258-F6B8-E208-A854EC9FA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A08AD-E637-897D-730F-2293E1937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96CF4-9D52-BBE6-FB3B-237020221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95AD8-FB88-CB56-4C68-10D1115B5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E49A7-E3B8-83CE-D598-FFFA9184B2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AA437-CF38-94E8-D6DA-967E81C455E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ООО "РСО "Универсал"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296</v>
      </c>
      <c r="E8" s="2205"/>
      <c r="F8" s="2205"/>
      <c r="G8" s="2208" t="s">
        <v>297</v>
      </c>
      <c r="J8" s="455">
        <v>11</v>
      </c>
    </row>
    <row customHeight="1" ht="11.549999999999999">
      <c r="A9" s="457"/>
      <c r="B9" s="502"/>
      <c r="C9" s="457"/>
      <c r="D9" s="472" t="s">
        <v>86</v>
      </c>
      <c r="E9" s="446" t="s">
        <v>298</v>
      </c>
      <c r="F9" s="446" t="s">
        <v>299</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300</v>
      </c>
      <c r="F11" s="1011" t="str">
        <f>IF(region_name="","",region_name)</f>
        <v>Сахалинская область</v>
      </c>
      <c r="G11" s="1012" t="s">
        <v>301</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302</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303</v>
      </c>
      <c r="E14" s="1010" t="s">
        <v>304</v>
      </c>
      <c r="F14" s="1011" t="str">
        <f>IF(inn="","",inn)</f>
        <v>6504017773</v>
      </c>
      <c r="G14" s="1012" t="s">
        <v>305</v>
      </c>
      <c r="H14" s="475"/>
      <c r="J14" s="455">
        <v>0</v>
      </c>
    </row>
    <row customHeight="1" ht="22.5" hidden="1">
      <c r="A15" s="457"/>
      <c r="B15" s="502"/>
      <c r="C15" s="457"/>
      <c r="D15" s="1009" t="s">
        <v>306</v>
      </c>
      <c r="E15" s="1010" t="s">
        <v>307</v>
      </c>
      <c r="F15" s="1011" t="str">
        <f>IF(kpp="","",kpp)</f>
        <v>650401001</v>
      </c>
      <c r="G15" s="1012" t="s">
        <v>308</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309</v>
      </c>
      <c r="B19" s="502"/>
      <c r="C19" s="2213"/>
      <c r="D19" s="445" t="str">
        <f>A19</f>
        <v>5.1</v>
      </c>
      <c r="E19" s="442" t="s">
        <v>310</v>
      </c>
      <c r="F19" s="443" t="s">
        <v>302</v>
      </c>
      <c r="G19" s="444" t="s">
        <v>311</v>
      </c>
      <c r="H19" s="475"/>
      <c r="I19" s="852"/>
      <c r="J19" s="455">
        <v>0</v>
      </c>
    </row>
    <row customHeight="1" ht="24" hidden="1">
      <c r="A20" s="2202"/>
      <c r="B20" s="502"/>
      <c r="C20" s="2213"/>
      <c r="D20" s="440" t="str">
        <f>D19&amp;".1"</f>
        <v>5.1.1</v>
      </c>
      <c r="E20" s="439" t="s">
        <v>312</v>
      </c>
      <c r="F20" s="881" t="s">
        <v>22</v>
      </c>
      <c r="G20" s="474"/>
      <c r="H20" s="475"/>
      <c r="I20" s="852"/>
      <c r="J20" s="455">
        <v>0</v>
      </c>
    </row>
    <row customHeight="1" ht="22.5" hidden="1">
      <c r="A21" s="2202"/>
      <c r="B21" s="502"/>
      <c r="C21" s="2213"/>
      <c r="D21" s="440" t="str">
        <f>D19&amp;".2"</f>
        <v>5.1.2</v>
      </c>
      <c r="E21" s="439" t="s">
        <v>313</v>
      </c>
      <c r="F21" s="1733" t="s">
        <v>22</v>
      </c>
      <c r="G21" s="444" t="s">
        <v>314</v>
      </c>
      <c r="H21" s="475"/>
      <c r="I21" s="852"/>
      <c r="J21" s="455">
        <v>0</v>
      </c>
    </row>
    <row customHeight="1" ht="22.5" hidden="1">
      <c r="A22" s="2202"/>
      <c r="B22" s="502"/>
      <c r="C22" s="2213"/>
      <c r="D22" s="440" t="str">
        <f>D19&amp;".3"</f>
        <v>5.1.3</v>
      </c>
      <c r="E22" s="439" t="s">
        <v>315</v>
      </c>
      <c r="F22" s="881" t="s">
        <v>22</v>
      </c>
      <c r="G22" s="474"/>
      <c r="H22" s="475"/>
      <c r="I22" s="852"/>
      <c r="J22" s="455">
        <v>0</v>
      </c>
    </row>
    <row customHeight="1" ht="22.5" hidden="1">
      <c r="A23" s="2202"/>
      <c r="B23" s="502"/>
      <c r="C23" s="2213"/>
      <c r="D23" s="440" t="str">
        <f>D19&amp;".4"</f>
        <v>5.1.4</v>
      </c>
      <c r="E23" s="439" t="s">
        <v>316</v>
      </c>
      <c r="F23" s="881" t="s">
        <v>22</v>
      </c>
      <c r="G23" s="444" t="s">
        <v>317</v>
      </c>
      <c r="H23" s="475"/>
      <c r="I23" s="852"/>
      <c r="J23" s="455">
        <v>0</v>
      </c>
    </row>
    <row customHeight="1" ht="22.5" hidden="1">
      <c r="A24" s="1978"/>
      <c r="B24" s="502"/>
      <c r="C24" s="492"/>
      <c r="D24" s="467"/>
      <c r="E24" s="1168" t="s">
        <v>318</v>
      </c>
      <c r="F24" s="468"/>
      <c r="G24" s="469"/>
      <c r="H24" s="475"/>
      <c r="I24" s="852"/>
      <c r="J24" s="455">
        <v>0</v>
      </c>
    </row>
    <row s="501" customFormat="1" customHeight="1" ht="24.75" hidden="1">
      <c r="A25" s="457"/>
      <c r="B25" s="502"/>
      <c r="C25" s="502"/>
      <c r="D25" s="1006" t="s">
        <v>88</v>
      </c>
      <c r="E25" s="1008" t="s">
        <v>319</v>
      </c>
      <c r="F25" s="1013" t="s">
        <v>302</v>
      </c>
      <c r="G25" s="1008"/>
      <c r="J25" s="501">
        <v>0</v>
      </c>
    </row>
    <row s="501" customFormat="1" customHeight="1" ht="11.25" hidden="1">
      <c r="A26" s="457"/>
      <c r="B26" s="502"/>
      <c r="C26" s="502"/>
      <c r="D26" s="1006" t="s">
        <v>320</v>
      </c>
      <c r="E26" s="1007" t="s">
        <v>321</v>
      </c>
      <c r="F26" s="1013" t="s">
        <v>302</v>
      </c>
      <c r="G26" s="1008"/>
      <c r="J26" s="501">
        <v>0</v>
      </c>
    </row>
    <row s="501" customFormat="1" customHeight="1" ht="11.25" hidden="1">
      <c r="A27" s="457"/>
      <c r="B27" s="502"/>
      <c r="C27" s="502"/>
      <c r="D27" s="1006" t="s">
        <v>322</v>
      </c>
      <c r="E27" s="1014" t="s">
        <v>323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324</v>
      </c>
      <c r="E28" s="1014" t="s">
        <v>325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326</v>
      </c>
      <c r="E29" s="1014" t="s">
        <v>327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328</v>
      </c>
      <c r="E30" s="1007" t="s">
        <v>329</v>
      </c>
      <c r="F30" s="1015"/>
      <c r="G30" s="1008"/>
      <c r="J30" s="501">
        <v>0</v>
      </c>
    </row>
    <row s="501" customFormat="1" customHeight="1" ht="11.25" hidden="1">
      <c r="A31" s="457"/>
      <c r="B31" s="502"/>
      <c r="C31" s="502"/>
      <c r="D31" s="1006" t="s">
        <v>330</v>
      </c>
      <c r="E31" s="1007" t="s">
        <v>331</v>
      </c>
      <c r="F31" s="1015"/>
      <c r="G31" s="1008"/>
      <c r="J31" s="501">
        <v>0</v>
      </c>
    </row>
    <row s="501" customFormat="1" customHeight="1" ht="11.25" hidden="1">
      <c r="A32" s="457"/>
      <c r="B32" s="502"/>
      <c r="C32" s="502"/>
      <c r="D32" s="1006" t="s">
        <v>332</v>
      </c>
      <c r="E32" s="1007" t="s">
        <v>333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302</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334</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334</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335</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336</v>
      </c>
      <c r="H44" s="475"/>
      <c r="J44" s="455">
        <v>22</v>
      </c>
    </row>
    <row customHeight="1" ht="23.25">
      <c r="A45" s="457"/>
      <c r="B45" s="502"/>
      <c r="C45" s="457"/>
      <c r="D45" s="440">
        <f>D44+1</f>
        <v>11</v>
      </c>
      <c r="E45" s="438" t="s">
        <v>337</v>
      </c>
      <c r="F45" s="443" t="s">
        <v>302</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338</v>
      </c>
      <c r="H46" s="475"/>
      <c r="J46" s="455">
        <v>23</v>
      </c>
    </row>
    <row customHeight="1" ht="24">
      <c r="A47" s="2202"/>
      <c r="B47" s="502"/>
      <c r="C47" s="492"/>
      <c r="D47" s="440" t="str">
        <f>D45&amp;".2"</f>
        <v>11.2</v>
      </c>
      <c r="E47" s="442" t="s">
        <v>339</v>
      </c>
      <c r="F47" s="490"/>
      <c r="G47" s="437" t="s">
        <v>340</v>
      </c>
      <c r="H47" s="475"/>
      <c r="J47" s="455">
        <v>23</v>
      </c>
    </row>
    <row customHeight="1" ht="24">
      <c r="A48" s="2202"/>
      <c r="B48" s="502"/>
      <c r="C48" s="492"/>
      <c r="D48" s="440" t="str">
        <f>D45&amp;".3"</f>
        <v>11.3</v>
      </c>
      <c r="E48" s="442" t="s">
        <v>341</v>
      </c>
      <c r="F48" s="490"/>
      <c r="G48" s="437" t="s">
        <v>342</v>
      </c>
      <c r="H48" s="475"/>
      <c r="J48" s="455">
        <v>23</v>
      </c>
    </row>
    <row customHeight="1" ht="24">
      <c r="A49" s="2202"/>
      <c r="B49" s="502"/>
      <c r="C49" s="492"/>
      <c r="D49" s="440" t="str">
        <f>IF(TEMPLATE_SPHERE="TKO",D45&amp;".0",D45&amp;".4")</f>
        <v>11.4</v>
      </c>
      <c r="E49" s="436" t="s">
        <v>343</v>
      </c>
      <c r="F49" s="1685"/>
      <c r="G49" s="1762" t="s">
        <v>344</v>
      </c>
      <c r="H49" s="475"/>
      <c r="J49" s="455">
        <v>23</v>
      </c>
    </row>
    <row customHeight="1" ht="24">
      <c r="A50" s="457"/>
      <c r="B50" s="502"/>
      <c r="C50" s="457"/>
      <c r="D50" s="467"/>
      <c r="E50" s="415" t="s">
        <v>345</v>
      </c>
      <c r="F50" s="468"/>
      <c r="G50" s="1762" t="s">
        <v>346</v>
      </c>
      <c r="H50" s="476"/>
      <c r="J50" s="455">
        <v>23</v>
      </c>
    </row>
    <row customHeight="1" ht="24">
      <c r="A51" s="858"/>
      <c r="B51" s="502"/>
      <c r="C51" s="492"/>
      <c r="D51" s="440">
        <f>D45+1</f>
        <v>12</v>
      </c>
      <c r="E51" s="528" t="s">
        <v>347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144C3-D791-1368-9A05-BA0E67117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71E48-D6F8-7278-C5C7-7BB8F639C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AC7DE-3607-FC22-FBC8-C91362527B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06538-987E-C637-8848-E7A40B8F47E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DDD18-6B28-D25F-40AD-C3CD48EE7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11EFC-3863-41B5-59F8-4A8CFECC5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E8ED6-8E65-4478-8218-A3D336F6C115}"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804</v>
      </c>
    </row>
    <row customHeight="1" ht="11.25">
      <c r="A3" s="1850" t="s">
        <v>2247</v>
      </c>
      <c r="B3" s="1850" t="s">
        <v>16</v>
      </c>
      <c r="C3" s="1850" t="s">
        <v>2252</v>
      </c>
      <c r="D3" s="1850" t="s">
        <v>2253</v>
      </c>
      <c r="E3" s="1850" t="s">
        <v>2254</v>
      </c>
      <c r="F3" s="1850" t="s">
        <v>2255</v>
      </c>
      <c r="G3" s="1850" t="s">
        <v>22</v>
      </c>
      <c r="H3" s="1850" t="s">
        <v>22</v>
      </c>
      <c r="I3" s="1850" t="s">
        <v>804</v>
      </c>
    </row>
    <row customHeight="1" ht="11.25">
      <c r="A4" s="1850" t="s">
        <v>2247</v>
      </c>
      <c r="B4" s="1850" t="s">
        <v>16</v>
      </c>
      <c r="C4" s="1850" t="s">
        <v>2256</v>
      </c>
      <c r="D4" s="1850" t="s">
        <v>2257</v>
      </c>
      <c r="E4" s="1850" t="s">
        <v>2258</v>
      </c>
      <c r="F4" s="1850" t="s">
        <v>2259</v>
      </c>
      <c r="G4" s="1850" t="s">
        <v>22</v>
      </c>
      <c r="H4" s="1850" t="s">
        <v>22</v>
      </c>
      <c r="I4" s="1850" t="s">
        <v>804</v>
      </c>
    </row>
    <row customHeight="1" ht="11.25">
      <c r="A5" s="1850" t="s">
        <v>2247</v>
      </c>
      <c r="B5" s="1850" t="s">
        <v>16</v>
      </c>
      <c r="C5" s="1850" t="s">
        <v>2260</v>
      </c>
      <c r="D5" s="1850" t="s">
        <v>2261</v>
      </c>
      <c r="E5" s="1850" t="s">
        <v>2262</v>
      </c>
      <c r="F5" s="1850" t="s">
        <v>2259</v>
      </c>
      <c r="G5" s="1850" t="s">
        <v>22</v>
      </c>
      <c r="H5" s="1850" t="s">
        <v>22</v>
      </c>
      <c r="I5" s="1850" t="s">
        <v>804</v>
      </c>
    </row>
    <row customHeight="1" ht="11.25">
      <c r="A6" s="1850" t="s">
        <v>2247</v>
      </c>
      <c r="B6" s="1850" t="s">
        <v>16</v>
      </c>
      <c r="C6" s="1850" t="s">
        <v>2263</v>
      </c>
      <c r="D6" s="1850" t="s">
        <v>2264</v>
      </c>
      <c r="E6" s="1850" t="s">
        <v>2265</v>
      </c>
      <c r="F6" s="1850" t="s">
        <v>2266</v>
      </c>
      <c r="G6" s="1850" t="s">
        <v>22</v>
      </c>
      <c r="H6" s="1850" t="s">
        <v>22</v>
      </c>
      <c r="I6" s="1850" t="s">
        <v>804</v>
      </c>
    </row>
    <row customHeight="1" ht="11.25">
      <c r="A7" s="1850" t="s">
        <v>2247</v>
      </c>
      <c r="B7" s="1850" t="s">
        <v>16</v>
      </c>
      <c r="C7" s="1850" t="s">
        <v>2267</v>
      </c>
      <c r="D7" s="1850" t="s">
        <v>2268</v>
      </c>
      <c r="E7" s="1850" t="s">
        <v>2269</v>
      </c>
      <c r="F7" s="1850" t="s">
        <v>50</v>
      </c>
      <c r="G7" s="1850" t="s">
        <v>22</v>
      </c>
      <c r="H7" s="1850" t="s">
        <v>22</v>
      </c>
      <c r="I7" s="1850" t="s">
        <v>804</v>
      </c>
    </row>
    <row customHeight="1" ht="11.25">
      <c r="A8" s="1850" t="s">
        <v>2247</v>
      </c>
      <c r="B8" s="1850" t="s">
        <v>16</v>
      </c>
      <c r="C8" s="1850" t="s">
        <v>2270</v>
      </c>
      <c r="D8" s="1850" t="s">
        <v>2271</v>
      </c>
      <c r="E8" s="1850" t="s">
        <v>2272</v>
      </c>
      <c r="F8" s="1850" t="s">
        <v>2273</v>
      </c>
      <c r="G8" s="1850" t="s">
        <v>22</v>
      </c>
      <c r="H8" s="1850" t="s">
        <v>22</v>
      </c>
      <c r="I8" s="1850" t="s">
        <v>804</v>
      </c>
    </row>
    <row customHeight="1" ht="11.25">
      <c r="A9" s="1850" t="s">
        <v>2247</v>
      </c>
      <c r="B9" s="1850" t="s">
        <v>16</v>
      </c>
      <c r="C9" s="1850" t="s">
        <v>2274</v>
      </c>
      <c r="D9" s="1850" t="s">
        <v>2275</v>
      </c>
      <c r="E9" s="1850" t="s">
        <v>2276</v>
      </c>
      <c r="F9" s="1850" t="s">
        <v>2251</v>
      </c>
      <c r="G9" s="1850" t="s">
        <v>22</v>
      </c>
      <c r="H9" s="1850" t="s">
        <v>22</v>
      </c>
      <c r="I9" s="1850" t="s">
        <v>804</v>
      </c>
    </row>
    <row customHeight="1" ht="11.25">
      <c r="A10" s="1850" t="s">
        <v>2247</v>
      </c>
      <c r="B10" s="1850" t="s">
        <v>16</v>
      </c>
      <c r="C10" s="1850" t="s">
        <v>2277</v>
      </c>
      <c r="D10" s="1850" t="s">
        <v>2278</v>
      </c>
      <c r="E10" s="1850" t="s">
        <v>2279</v>
      </c>
      <c r="F10" s="1850" t="s">
        <v>2280</v>
      </c>
      <c r="G10" s="1850" t="s">
        <v>22</v>
      </c>
      <c r="H10" s="1850" t="s">
        <v>22</v>
      </c>
      <c r="I10" s="1850" t="s">
        <v>804</v>
      </c>
    </row>
    <row customHeight="1" ht="11.25">
      <c r="A11" s="1850" t="s">
        <v>2247</v>
      </c>
      <c r="B11" s="1850" t="s">
        <v>16</v>
      </c>
      <c r="C11" s="1850" t="s">
        <v>2281</v>
      </c>
      <c r="D11" s="1850" t="s">
        <v>2282</v>
      </c>
      <c r="E11" s="1850" t="s">
        <v>2283</v>
      </c>
      <c r="F11" s="1850" t="s">
        <v>2251</v>
      </c>
      <c r="G11" s="1850" t="s">
        <v>22</v>
      </c>
      <c r="H11" s="1850" t="s">
        <v>22</v>
      </c>
      <c r="I11" s="1850" t="s">
        <v>804</v>
      </c>
    </row>
    <row customHeight="1" ht="11.25">
      <c r="A12" s="1850" t="s">
        <v>2247</v>
      </c>
      <c r="B12" s="1850" t="s">
        <v>16</v>
      </c>
      <c r="C12" s="1850" t="s">
        <v>2284</v>
      </c>
      <c r="D12" s="1850" t="s">
        <v>2285</v>
      </c>
      <c r="E12" s="1850" t="s">
        <v>2286</v>
      </c>
      <c r="F12" s="1850" t="s">
        <v>2266</v>
      </c>
      <c r="G12" s="1850" t="s">
        <v>2287</v>
      </c>
      <c r="H12" s="1850" t="s">
        <v>22</v>
      </c>
      <c r="I12" s="1850" t="s">
        <v>804</v>
      </c>
    </row>
    <row customHeight="1" ht="11.25">
      <c r="A13" s="1850" t="s">
        <v>2247</v>
      </c>
      <c r="B13" s="1850" t="s">
        <v>16</v>
      </c>
      <c r="C13" s="1850" t="s">
        <v>2288</v>
      </c>
      <c r="D13" s="1850" t="s">
        <v>2289</v>
      </c>
      <c r="E13" s="1850" t="s">
        <v>2290</v>
      </c>
      <c r="F13" s="1850" t="s">
        <v>2291</v>
      </c>
      <c r="G13" s="1850" t="s">
        <v>22</v>
      </c>
      <c r="H13" s="1850" t="s">
        <v>22</v>
      </c>
      <c r="I13" s="1850" t="s">
        <v>804</v>
      </c>
    </row>
    <row customHeight="1" ht="11.25">
      <c r="A14" s="1850" t="s">
        <v>2247</v>
      </c>
      <c r="B14" s="1850" t="s">
        <v>16</v>
      </c>
      <c r="C14" s="1850" t="s">
        <v>2292</v>
      </c>
      <c r="D14" s="1850" t="s">
        <v>2293</v>
      </c>
      <c r="E14" s="1850" t="s">
        <v>2294</v>
      </c>
      <c r="F14" s="1850" t="s">
        <v>2259</v>
      </c>
      <c r="G14" s="1850" t="s">
        <v>22</v>
      </c>
      <c r="H14" s="1850" t="s">
        <v>22</v>
      </c>
      <c r="I14" s="1850" t="s">
        <v>804</v>
      </c>
    </row>
    <row customHeight="1" ht="11.25">
      <c r="A15" s="1850" t="s">
        <v>2247</v>
      </c>
      <c r="B15" s="1850" t="s">
        <v>16</v>
      </c>
      <c r="C15" s="1850" t="s">
        <v>2295</v>
      </c>
      <c r="D15" s="1850" t="s">
        <v>2296</v>
      </c>
      <c r="E15" s="1850" t="s">
        <v>2297</v>
      </c>
      <c r="F15" s="1850" t="s">
        <v>2291</v>
      </c>
      <c r="G15" s="1850" t="s">
        <v>22</v>
      </c>
      <c r="H15" s="1850" t="s">
        <v>22</v>
      </c>
      <c r="I15" s="1850" t="s">
        <v>804</v>
      </c>
    </row>
    <row customHeight="1" ht="11.25">
      <c r="A16" s="1850" t="s">
        <v>2247</v>
      </c>
      <c r="B16" s="1850" t="s">
        <v>16</v>
      </c>
      <c r="C16" s="1850" t="s">
        <v>2298</v>
      </c>
      <c r="D16" s="1850" t="s">
        <v>2299</v>
      </c>
      <c r="E16" s="1850" t="s">
        <v>2300</v>
      </c>
      <c r="F16" s="1850" t="s">
        <v>2301</v>
      </c>
      <c r="G16" s="1850" t="s">
        <v>22</v>
      </c>
      <c r="H16" s="1850" t="s">
        <v>22</v>
      </c>
      <c r="I16" s="1850" t="s">
        <v>804</v>
      </c>
    </row>
    <row customHeight="1" ht="11.25">
      <c r="A17" s="1850" t="s">
        <v>2247</v>
      </c>
      <c r="B17" s="1850" t="s">
        <v>16</v>
      </c>
      <c r="C17" s="1850" t="s">
        <v>2302</v>
      </c>
      <c r="D17" s="1850" t="s">
        <v>2303</v>
      </c>
      <c r="E17" s="1850" t="s">
        <v>2304</v>
      </c>
      <c r="F17" s="1850" t="s">
        <v>2305</v>
      </c>
      <c r="G17" s="1850" t="s">
        <v>22</v>
      </c>
      <c r="H17" s="1850" t="s">
        <v>22</v>
      </c>
      <c r="I17" s="1850" t="s">
        <v>804</v>
      </c>
    </row>
    <row customHeight="1" ht="11.25">
      <c r="A18" s="1850" t="s">
        <v>2247</v>
      </c>
      <c r="B18" s="1850" t="s">
        <v>16</v>
      </c>
      <c r="C18" s="1850" t="s">
        <v>2306</v>
      </c>
      <c r="D18" s="1850" t="s">
        <v>2307</v>
      </c>
      <c r="E18" s="1850" t="s">
        <v>2308</v>
      </c>
      <c r="F18" s="1850" t="s">
        <v>2309</v>
      </c>
      <c r="G18" s="1850" t="s">
        <v>22</v>
      </c>
      <c r="H18" s="1850" t="s">
        <v>22</v>
      </c>
      <c r="I18" s="1850" t="s">
        <v>804</v>
      </c>
    </row>
    <row customHeight="1" ht="11.25">
      <c r="A19" s="1850" t="s">
        <v>2247</v>
      </c>
      <c r="B19" s="1850" t="s">
        <v>16</v>
      </c>
      <c r="C19" s="1850" t="s">
        <v>2310</v>
      </c>
      <c r="D19" s="1850" t="s">
        <v>2311</v>
      </c>
      <c r="E19" s="1850" t="s">
        <v>2312</v>
      </c>
      <c r="F19" s="1850" t="s">
        <v>2251</v>
      </c>
      <c r="G19" s="1850" t="s">
        <v>22</v>
      </c>
      <c r="H19" s="1850" t="s">
        <v>22</v>
      </c>
      <c r="I19" s="1850" t="s">
        <v>804</v>
      </c>
    </row>
    <row customHeight="1" ht="11.25">
      <c r="A20" s="1850" t="s">
        <v>2247</v>
      </c>
      <c r="B20" s="1850" t="s">
        <v>16</v>
      </c>
      <c r="C20" s="1850" t="s">
        <v>2313</v>
      </c>
      <c r="D20" s="1850" t="s">
        <v>2314</v>
      </c>
      <c r="E20" s="1850" t="s">
        <v>2315</v>
      </c>
      <c r="F20" s="1850" t="s">
        <v>2316</v>
      </c>
      <c r="G20" s="1850" t="s">
        <v>2317</v>
      </c>
      <c r="H20" s="1850" t="s">
        <v>22</v>
      </c>
      <c r="I20" s="1850" t="s">
        <v>804</v>
      </c>
    </row>
    <row customHeight="1" ht="11.25">
      <c r="A21" s="1850" t="s">
        <v>2247</v>
      </c>
      <c r="B21" s="1850" t="s">
        <v>16</v>
      </c>
      <c r="C21" s="1850" t="s">
        <v>2318</v>
      </c>
      <c r="D21" s="1850" t="s">
        <v>2319</v>
      </c>
      <c r="E21" s="1850" t="s">
        <v>2320</v>
      </c>
      <c r="F21" s="1850" t="s">
        <v>2273</v>
      </c>
      <c r="G21" s="1850" t="s">
        <v>22</v>
      </c>
      <c r="H21" s="1850" t="s">
        <v>22</v>
      </c>
      <c r="I21" s="1850" t="s">
        <v>804</v>
      </c>
    </row>
    <row customHeight="1" ht="11.25">
      <c r="A22" s="1850" t="s">
        <v>2247</v>
      </c>
      <c r="B22" s="1850" t="s">
        <v>16</v>
      </c>
      <c r="C22" s="1850" t="s">
        <v>2321</v>
      </c>
      <c r="D22" s="1850" t="s">
        <v>2322</v>
      </c>
      <c r="E22" s="1850" t="s">
        <v>2323</v>
      </c>
      <c r="F22" s="1850" t="s">
        <v>2324</v>
      </c>
      <c r="G22" s="1850" t="s">
        <v>2325</v>
      </c>
      <c r="H22" s="1850" t="s">
        <v>22</v>
      </c>
      <c r="I22" s="1850" t="s">
        <v>804</v>
      </c>
    </row>
    <row customHeight="1" ht="11.25">
      <c r="A23" s="1850" t="s">
        <v>2247</v>
      </c>
      <c r="B23" s="1850" t="s">
        <v>16</v>
      </c>
      <c r="C23" s="1850" t="s">
        <v>2326</v>
      </c>
      <c r="D23" s="1850" t="s">
        <v>2327</v>
      </c>
      <c r="E23" s="1850" t="s">
        <v>2328</v>
      </c>
      <c r="F23" s="1850" t="s">
        <v>50</v>
      </c>
      <c r="G23" s="1850" t="s">
        <v>22</v>
      </c>
      <c r="H23" s="1850" t="s">
        <v>22</v>
      </c>
      <c r="I23" s="1850" t="s">
        <v>804</v>
      </c>
    </row>
    <row customHeight="1" ht="11.25">
      <c r="A24" s="1850" t="s">
        <v>2247</v>
      </c>
      <c r="B24" s="1850" t="s">
        <v>16</v>
      </c>
      <c r="C24" s="1850" t="s">
        <v>2329</v>
      </c>
      <c r="D24" s="1850" t="s">
        <v>2330</v>
      </c>
      <c r="E24" s="1850" t="s">
        <v>2331</v>
      </c>
      <c r="F24" s="1850" t="s">
        <v>2259</v>
      </c>
      <c r="G24" s="1850" t="s">
        <v>2332</v>
      </c>
      <c r="H24" s="1850" t="s">
        <v>22</v>
      </c>
      <c r="I24" s="1850" t="s">
        <v>804</v>
      </c>
    </row>
    <row customHeight="1" ht="11.25">
      <c r="A25" s="1850" t="s">
        <v>2247</v>
      </c>
      <c r="B25" s="1850" t="s">
        <v>16</v>
      </c>
      <c r="C25" s="1850" t="s">
        <v>2333</v>
      </c>
      <c r="D25" s="1850" t="s">
        <v>2330</v>
      </c>
      <c r="E25" s="1850" t="s">
        <v>2334</v>
      </c>
      <c r="F25" s="1850" t="s">
        <v>2335</v>
      </c>
      <c r="G25" s="1850" t="s">
        <v>2336</v>
      </c>
      <c r="H25" s="1850" t="s">
        <v>22</v>
      </c>
      <c r="I25" s="1850" t="s">
        <v>804</v>
      </c>
    </row>
    <row customHeight="1" ht="11.25">
      <c r="A26" s="1850" t="s">
        <v>2247</v>
      </c>
      <c r="B26" s="1850" t="s">
        <v>16</v>
      </c>
      <c r="C26" s="1850" t="s">
        <v>2337</v>
      </c>
      <c r="D26" s="1850" t="s">
        <v>2338</v>
      </c>
      <c r="E26" s="1850" t="s">
        <v>2339</v>
      </c>
      <c r="F26" s="1850" t="s">
        <v>2335</v>
      </c>
      <c r="G26" s="1850" t="s">
        <v>2340</v>
      </c>
      <c r="H26" s="1850" t="s">
        <v>22</v>
      </c>
      <c r="I26" s="1850" t="s">
        <v>804</v>
      </c>
    </row>
    <row customHeight="1" ht="11.25">
      <c r="A27" s="1850" t="s">
        <v>2247</v>
      </c>
      <c r="B27" s="1850" t="s">
        <v>16</v>
      </c>
      <c r="C27" s="1850" t="s">
        <v>2341</v>
      </c>
      <c r="D27" s="1850" t="s">
        <v>2342</v>
      </c>
      <c r="E27" s="1850" t="s">
        <v>2343</v>
      </c>
      <c r="F27" s="1850" t="s">
        <v>2324</v>
      </c>
      <c r="G27" s="1850" t="s">
        <v>22</v>
      </c>
      <c r="H27" s="1850" t="s">
        <v>22</v>
      </c>
      <c r="I27" s="1850" t="s">
        <v>804</v>
      </c>
    </row>
    <row customHeight="1" ht="11.25">
      <c r="A28" s="1850" t="s">
        <v>2247</v>
      </c>
      <c r="B28" s="1850" t="s">
        <v>16</v>
      </c>
      <c r="C28" s="1850" t="s">
        <v>2344</v>
      </c>
      <c r="D28" s="1850" t="s">
        <v>2345</v>
      </c>
      <c r="E28" s="1850" t="s">
        <v>2346</v>
      </c>
      <c r="F28" s="1850" t="s">
        <v>2347</v>
      </c>
      <c r="G28" s="1850" t="s">
        <v>22</v>
      </c>
      <c r="H28" s="1850" t="s">
        <v>22</v>
      </c>
      <c r="I28" s="1850" t="s">
        <v>804</v>
      </c>
    </row>
    <row customHeight="1" ht="11.25">
      <c r="A29" s="1850" t="s">
        <v>2247</v>
      </c>
      <c r="B29" s="1850" t="s">
        <v>16</v>
      </c>
      <c r="C29" s="1850" t="s">
        <v>2348</v>
      </c>
      <c r="D29" s="1850" t="s">
        <v>2349</v>
      </c>
      <c r="E29" s="1850" t="s">
        <v>2350</v>
      </c>
      <c r="F29" s="1850" t="s">
        <v>2324</v>
      </c>
      <c r="G29" s="1850" t="s">
        <v>2351</v>
      </c>
      <c r="H29" s="1850" t="s">
        <v>22</v>
      </c>
      <c r="I29" s="1850" t="s">
        <v>804</v>
      </c>
    </row>
    <row customHeight="1" ht="11.25">
      <c r="A30" s="1850" t="s">
        <v>2247</v>
      </c>
      <c r="B30" s="1850" t="s">
        <v>16</v>
      </c>
      <c r="C30" s="1850" t="s">
        <v>2352</v>
      </c>
      <c r="D30" s="1850" t="s">
        <v>2353</v>
      </c>
      <c r="E30" s="1850" t="s">
        <v>2354</v>
      </c>
      <c r="F30" s="1850" t="s">
        <v>2291</v>
      </c>
      <c r="G30" s="1850" t="s">
        <v>2355</v>
      </c>
      <c r="H30" s="1850" t="s">
        <v>22</v>
      </c>
      <c r="I30" s="1850" t="s">
        <v>804</v>
      </c>
    </row>
    <row customHeight="1" ht="11.25">
      <c r="A31" s="1850" t="s">
        <v>2247</v>
      </c>
      <c r="B31" s="1850" t="s">
        <v>16</v>
      </c>
      <c r="C31" s="1850" t="s">
        <v>2356</v>
      </c>
      <c r="D31" s="1850" t="s">
        <v>2357</v>
      </c>
      <c r="E31" s="1850" t="s">
        <v>2358</v>
      </c>
      <c r="F31" s="1850" t="s">
        <v>2335</v>
      </c>
      <c r="G31" s="1850" t="s">
        <v>2359</v>
      </c>
      <c r="H31" s="1850" t="s">
        <v>22</v>
      </c>
      <c r="I31" s="1850" t="s">
        <v>804</v>
      </c>
    </row>
    <row customHeight="1" ht="11.25">
      <c r="A32" s="1850" t="s">
        <v>2247</v>
      </c>
      <c r="B32" s="1850" t="s">
        <v>16</v>
      </c>
      <c r="C32" s="1850" t="s">
        <v>2360</v>
      </c>
      <c r="D32" s="1850" t="s">
        <v>2361</v>
      </c>
      <c r="E32" s="1850" t="s">
        <v>2362</v>
      </c>
      <c r="F32" s="1850" t="s">
        <v>2266</v>
      </c>
      <c r="G32" s="1850" t="s">
        <v>2363</v>
      </c>
      <c r="H32" s="1850" t="s">
        <v>22</v>
      </c>
      <c r="I32" s="1850" t="s">
        <v>804</v>
      </c>
    </row>
    <row customHeight="1" ht="11.25">
      <c r="A33" s="1850" t="s">
        <v>2247</v>
      </c>
      <c r="B33" s="1850" t="s">
        <v>16</v>
      </c>
      <c r="C33" s="1850" t="s">
        <v>2364</v>
      </c>
      <c r="D33" s="1850" t="s">
        <v>2365</v>
      </c>
      <c r="E33" s="1850" t="s">
        <v>2366</v>
      </c>
      <c r="F33" s="1850" t="s">
        <v>2367</v>
      </c>
      <c r="G33" s="1850" t="s">
        <v>22</v>
      </c>
      <c r="H33" s="1850" t="s">
        <v>22</v>
      </c>
      <c r="I33" s="1850" t="s">
        <v>804</v>
      </c>
    </row>
    <row customHeight="1" ht="11.25">
      <c r="A34" s="1850" t="s">
        <v>2247</v>
      </c>
      <c r="B34" s="1850" t="s">
        <v>16</v>
      </c>
      <c r="C34" s="1850" t="s">
        <v>2368</v>
      </c>
      <c r="D34" s="1850" t="s">
        <v>2369</v>
      </c>
      <c r="E34" s="1850" t="s">
        <v>2370</v>
      </c>
      <c r="F34" s="1850" t="s">
        <v>50</v>
      </c>
      <c r="G34" s="1850" t="s">
        <v>22</v>
      </c>
      <c r="H34" s="1850" t="s">
        <v>22</v>
      </c>
      <c r="I34" s="1850" t="s">
        <v>804</v>
      </c>
    </row>
    <row customHeight="1" ht="11.25">
      <c r="A35" s="1850" t="s">
        <v>2247</v>
      </c>
      <c r="B35" s="1850" t="s">
        <v>16</v>
      </c>
      <c r="C35" s="1850" t="s">
        <v>2371</v>
      </c>
      <c r="D35" s="1850" t="s">
        <v>2372</v>
      </c>
      <c r="E35" s="1850" t="s">
        <v>2373</v>
      </c>
      <c r="F35" s="1850" t="s">
        <v>2374</v>
      </c>
      <c r="G35" s="1850" t="s">
        <v>22</v>
      </c>
      <c r="H35" s="1850" t="s">
        <v>22</v>
      </c>
      <c r="I35" s="1850" t="s">
        <v>804</v>
      </c>
    </row>
    <row customHeight="1" ht="11.25">
      <c r="A36" s="1850" t="s">
        <v>2247</v>
      </c>
      <c r="B36" s="1850" t="s">
        <v>16</v>
      </c>
      <c r="C36" s="1850" t="s">
        <v>2375</v>
      </c>
      <c r="D36" s="1850" t="s">
        <v>2376</v>
      </c>
      <c r="E36" s="1850" t="s">
        <v>2377</v>
      </c>
      <c r="F36" s="1850" t="s">
        <v>2378</v>
      </c>
      <c r="G36" s="1850" t="s">
        <v>22</v>
      </c>
      <c r="H36" s="1850" t="s">
        <v>22</v>
      </c>
      <c r="I36" s="1850" t="s">
        <v>804</v>
      </c>
    </row>
    <row customHeight="1" ht="11.25">
      <c r="A37" s="1850" t="s">
        <v>2247</v>
      </c>
      <c r="B37" s="1850" t="s">
        <v>16</v>
      </c>
      <c r="C37" s="1850" t="s">
        <v>2379</v>
      </c>
      <c r="D37" s="1850" t="s">
        <v>2380</v>
      </c>
      <c r="E37" s="1850" t="s">
        <v>2381</v>
      </c>
      <c r="F37" s="1850" t="s">
        <v>50</v>
      </c>
      <c r="G37" s="1850" t="s">
        <v>22</v>
      </c>
      <c r="H37" s="1850" t="s">
        <v>22</v>
      </c>
      <c r="I37" s="1850" t="s">
        <v>804</v>
      </c>
    </row>
    <row customHeight="1" ht="11.25">
      <c r="A38" s="1850" t="s">
        <v>2247</v>
      </c>
      <c r="B38" s="1850" t="s">
        <v>16</v>
      </c>
      <c r="C38" s="1850" t="s">
        <v>2382</v>
      </c>
      <c r="D38" s="1850" t="s">
        <v>2383</v>
      </c>
      <c r="E38" s="1850" t="s">
        <v>2384</v>
      </c>
      <c r="F38" s="1850" t="s">
        <v>2309</v>
      </c>
      <c r="G38" s="1850" t="s">
        <v>22</v>
      </c>
      <c r="H38" s="1850" t="s">
        <v>22</v>
      </c>
      <c r="I38" s="1850" t="s">
        <v>804</v>
      </c>
    </row>
    <row customHeight="1" ht="11.25">
      <c r="A39" s="1850" t="s">
        <v>2247</v>
      </c>
      <c r="B39" s="1850" t="s">
        <v>16</v>
      </c>
      <c r="C39" s="1850" t="s">
        <v>2385</v>
      </c>
      <c r="D39" s="1850" t="s">
        <v>2386</v>
      </c>
      <c r="E39" s="1850" t="s">
        <v>2279</v>
      </c>
      <c r="F39" s="1850" t="s">
        <v>2387</v>
      </c>
      <c r="G39" s="1850" t="s">
        <v>22</v>
      </c>
      <c r="H39" s="1850" t="s">
        <v>22</v>
      </c>
      <c r="I39" s="1850" t="s">
        <v>804</v>
      </c>
    </row>
    <row customHeight="1" ht="11.25">
      <c r="A40" s="1850" t="s">
        <v>2247</v>
      </c>
      <c r="B40" s="1850" t="s">
        <v>16</v>
      </c>
      <c r="C40" s="1850" t="s">
        <v>2388</v>
      </c>
      <c r="D40" s="1850" t="s">
        <v>2389</v>
      </c>
      <c r="E40" s="1850" t="s">
        <v>2390</v>
      </c>
      <c r="F40" s="1850" t="s">
        <v>2335</v>
      </c>
      <c r="G40" s="1850" t="s">
        <v>2391</v>
      </c>
      <c r="H40" s="1850" t="s">
        <v>22</v>
      </c>
      <c r="I40" s="1850" t="s">
        <v>804</v>
      </c>
    </row>
    <row customHeight="1" ht="11.25">
      <c r="A41" s="1850" t="s">
        <v>2247</v>
      </c>
      <c r="B41" s="1850" t="s">
        <v>16</v>
      </c>
      <c r="C41" s="1850" t="s">
        <v>2392</v>
      </c>
      <c r="D41" s="1850" t="s">
        <v>2393</v>
      </c>
      <c r="E41" s="1850" t="s">
        <v>2394</v>
      </c>
      <c r="F41" s="1850" t="s">
        <v>2395</v>
      </c>
      <c r="G41" s="1850" t="s">
        <v>2396</v>
      </c>
      <c r="H41" s="1850" t="s">
        <v>22</v>
      </c>
      <c r="I41" s="1850" t="s">
        <v>804</v>
      </c>
    </row>
    <row customHeight="1" ht="11.25">
      <c r="A42" s="1850" t="s">
        <v>2247</v>
      </c>
      <c r="B42" s="1850" t="s">
        <v>16</v>
      </c>
      <c r="C42" s="1850" t="s">
        <v>2397</v>
      </c>
      <c r="D42" s="1850" t="s">
        <v>2398</v>
      </c>
      <c r="E42" s="1850" t="s">
        <v>2399</v>
      </c>
      <c r="F42" s="1850" t="s">
        <v>2400</v>
      </c>
      <c r="G42" s="1850" t="s">
        <v>2401</v>
      </c>
      <c r="H42" s="1850" t="s">
        <v>22</v>
      </c>
      <c r="I42" s="1850" t="s">
        <v>804</v>
      </c>
    </row>
    <row customHeight="1" ht="11.25">
      <c r="A43" s="1850" t="s">
        <v>2247</v>
      </c>
      <c r="B43" s="1850" t="s">
        <v>16</v>
      </c>
      <c r="C43" s="1850" t="s">
        <v>2402</v>
      </c>
      <c r="D43" s="1850" t="s">
        <v>2403</v>
      </c>
      <c r="E43" s="1850" t="s">
        <v>2404</v>
      </c>
      <c r="F43" s="1850" t="s">
        <v>2251</v>
      </c>
      <c r="G43" s="1850" t="s">
        <v>22</v>
      </c>
      <c r="H43" s="1850" t="s">
        <v>22</v>
      </c>
      <c r="I43" s="1850" t="s">
        <v>804</v>
      </c>
    </row>
    <row customHeight="1" ht="11.25">
      <c r="A44" s="1850" t="s">
        <v>2247</v>
      </c>
      <c r="B44" s="1850" t="s">
        <v>16</v>
      </c>
      <c r="C44" s="1850" t="s">
        <v>2405</v>
      </c>
      <c r="D44" s="1850" t="s">
        <v>2403</v>
      </c>
      <c r="E44" s="1850" t="s">
        <v>2404</v>
      </c>
      <c r="F44" s="1850" t="s">
        <v>2406</v>
      </c>
      <c r="G44" s="1850" t="s">
        <v>22</v>
      </c>
      <c r="H44" s="1850" t="s">
        <v>22</v>
      </c>
      <c r="I44" s="1850" t="s">
        <v>804</v>
      </c>
    </row>
    <row customHeight="1" ht="11.25">
      <c r="A45" s="1850" t="s">
        <v>2247</v>
      </c>
      <c r="B45" s="1850" t="s">
        <v>16</v>
      </c>
      <c r="C45" s="1850" t="s">
        <v>2407</v>
      </c>
      <c r="D45" s="1850" t="s">
        <v>2408</v>
      </c>
      <c r="E45" s="1850" t="s">
        <v>2409</v>
      </c>
      <c r="F45" s="1850" t="s">
        <v>2291</v>
      </c>
      <c r="G45" s="1850" t="s">
        <v>22</v>
      </c>
      <c r="H45" s="1850" t="s">
        <v>22</v>
      </c>
      <c r="I45" s="1850" t="s">
        <v>804</v>
      </c>
    </row>
    <row customHeight="1" ht="11.25">
      <c r="A46" s="1850" t="s">
        <v>2247</v>
      </c>
      <c r="B46" s="1850" t="s">
        <v>16</v>
      </c>
      <c r="C46" s="1850" t="s">
        <v>2410</v>
      </c>
      <c r="D46" s="1850" t="s">
        <v>2411</v>
      </c>
      <c r="E46" s="1850" t="s">
        <v>2412</v>
      </c>
      <c r="F46" s="1850" t="s">
        <v>2400</v>
      </c>
      <c r="G46" s="1850" t="s">
        <v>2413</v>
      </c>
      <c r="H46" s="1850" t="s">
        <v>22</v>
      </c>
      <c r="I46" s="1850" t="s">
        <v>804</v>
      </c>
    </row>
    <row customHeight="1" ht="11.25">
      <c r="A47" s="1850" t="s">
        <v>2247</v>
      </c>
      <c r="B47" s="1850" t="s">
        <v>16</v>
      </c>
      <c r="C47" s="1850" t="s">
        <v>2414</v>
      </c>
      <c r="D47" s="1850" t="s">
        <v>2415</v>
      </c>
      <c r="E47" s="1850" t="s">
        <v>2416</v>
      </c>
      <c r="F47" s="1850" t="s">
        <v>50</v>
      </c>
      <c r="G47" s="1850" t="s">
        <v>22</v>
      </c>
      <c r="H47" s="1850" t="s">
        <v>22</v>
      </c>
      <c r="I47" s="1850" t="s">
        <v>804</v>
      </c>
    </row>
    <row customHeight="1" ht="11.25">
      <c r="A48" s="1850" t="s">
        <v>2247</v>
      </c>
      <c r="B48" s="1850" t="s">
        <v>16</v>
      </c>
      <c r="C48" s="1850" t="s">
        <v>2417</v>
      </c>
      <c r="D48" s="1850" t="s">
        <v>2418</v>
      </c>
      <c r="E48" s="1850" t="s">
        <v>2419</v>
      </c>
      <c r="F48" s="1850" t="s">
        <v>2251</v>
      </c>
      <c r="G48" s="1850" t="s">
        <v>22</v>
      </c>
      <c r="H48" s="1850" t="s">
        <v>22</v>
      </c>
      <c r="I48" s="1850" t="s">
        <v>804</v>
      </c>
    </row>
    <row customHeight="1" ht="11.25">
      <c r="A49" s="1850" t="s">
        <v>2247</v>
      </c>
      <c r="B49" s="1850" t="s">
        <v>16</v>
      </c>
      <c r="C49" s="1850" t="s">
        <v>2420</v>
      </c>
      <c r="D49" s="1850" t="s">
        <v>2421</v>
      </c>
      <c r="E49" s="1850" t="s">
        <v>2422</v>
      </c>
      <c r="F49" s="1850" t="s">
        <v>2395</v>
      </c>
      <c r="G49" s="1850" t="s">
        <v>22</v>
      </c>
      <c r="H49" s="1850" t="s">
        <v>22</v>
      </c>
      <c r="I49" s="1850" t="s">
        <v>804</v>
      </c>
    </row>
    <row customHeight="1" ht="11.25">
      <c r="A50" s="1850" t="s">
        <v>2247</v>
      </c>
      <c r="B50" s="1850" t="s">
        <v>16</v>
      </c>
      <c r="C50" s="1850" t="s">
        <v>2423</v>
      </c>
      <c r="D50" s="1850" t="s">
        <v>2424</v>
      </c>
      <c r="E50" s="1850" t="s">
        <v>2425</v>
      </c>
      <c r="F50" s="1850" t="s">
        <v>2324</v>
      </c>
      <c r="G50" s="1850" t="s">
        <v>22</v>
      </c>
      <c r="H50" s="1850" t="s">
        <v>22</v>
      </c>
      <c r="I50" s="1850" t="s">
        <v>804</v>
      </c>
    </row>
    <row customHeight="1" ht="11.25">
      <c r="A51" s="1850" t="s">
        <v>2247</v>
      </c>
      <c r="B51" s="1850" t="s">
        <v>16</v>
      </c>
      <c r="C51" s="1850" t="s">
        <v>2426</v>
      </c>
      <c r="D51" s="1850" t="s">
        <v>2427</v>
      </c>
      <c r="E51" s="1850" t="s">
        <v>2428</v>
      </c>
      <c r="F51" s="1850" t="s">
        <v>2251</v>
      </c>
      <c r="G51" s="1850" t="s">
        <v>22</v>
      </c>
      <c r="H51" s="1850" t="s">
        <v>22</v>
      </c>
      <c r="I51" s="1850" t="s">
        <v>804</v>
      </c>
    </row>
    <row customHeight="1" ht="11.25">
      <c r="A52" s="1850" t="s">
        <v>2247</v>
      </c>
      <c r="B52" s="1850" t="s">
        <v>16</v>
      </c>
      <c r="C52" s="1850" t="s">
        <v>2429</v>
      </c>
      <c r="D52" s="1850" t="s">
        <v>2430</v>
      </c>
      <c r="E52" s="1850" t="s">
        <v>2431</v>
      </c>
      <c r="F52" s="1850" t="s">
        <v>2305</v>
      </c>
      <c r="G52" s="1850" t="s">
        <v>22</v>
      </c>
      <c r="H52" s="1850" t="s">
        <v>22</v>
      </c>
      <c r="I52" s="1850" t="s">
        <v>804</v>
      </c>
    </row>
    <row customHeight="1" ht="11.25">
      <c r="A53" s="1850" t="s">
        <v>2247</v>
      </c>
      <c r="B53" s="1850" t="s">
        <v>16</v>
      </c>
      <c r="C53" s="1850" t="s">
        <v>2432</v>
      </c>
      <c r="D53" s="1850" t="s">
        <v>2433</v>
      </c>
      <c r="E53" s="1850" t="s">
        <v>2434</v>
      </c>
      <c r="F53" s="1850" t="s">
        <v>2435</v>
      </c>
      <c r="G53" s="1850" t="s">
        <v>22</v>
      </c>
      <c r="H53" s="1850" t="s">
        <v>22</v>
      </c>
      <c r="I53" s="1850" t="s">
        <v>804</v>
      </c>
    </row>
    <row customHeight="1" ht="11.25">
      <c r="A54" s="1850" t="s">
        <v>2247</v>
      </c>
      <c r="B54" s="1850" t="s">
        <v>16</v>
      </c>
      <c r="C54" s="1850" t="s">
        <v>2436</v>
      </c>
      <c r="D54" s="1850" t="s">
        <v>2437</v>
      </c>
      <c r="E54" s="1850" t="s">
        <v>2438</v>
      </c>
      <c r="F54" s="1850" t="s">
        <v>50</v>
      </c>
      <c r="G54" s="1850" t="s">
        <v>22</v>
      </c>
      <c r="H54" s="1850" t="s">
        <v>22</v>
      </c>
      <c r="I54" s="1850" t="s">
        <v>804</v>
      </c>
    </row>
    <row customHeight="1" ht="11.25">
      <c r="A55" s="1850" t="s">
        <v>2247</v>
      </c>
      <c r="B55" s="1850" t="s">
        <v>16</v>
      </c>
      <c r="C55" s="1850" t="s">
        <v>2439</v>
      </c>
      <c r="D55" s="1850" t="s">
        <v>2440</v>
      </c>
      <c r="E55" s="1850" t="s">
        <v>2441</v>
      </c>
      <c r="F55" s="1850" t="s">
        <v>2251</v>
      </c>
      <c r="G55" s="1850" t="s">
        <v>22</v>
      </c>
      <c r="H55" s="1850" t="s">
        <v>22</v>
      </c>
      <c r="I55" s="1850" t="s">
        <v>804</v>
      </c>
    </row>
    <row customHeight="1" ht="11.25">
      <c r="A56" s="1850" t="s">
        <v>2247</v>
      </c>
      <c r="B56" s="1850" t="s">
        <v>16</v>
      </c>
      <c r="C56" s="1850" t="s">
        <v>2442</v>
      </c>
      <c r="D56" s="1850" t="s">
        <v>2443</v>
      </c>
      <c r="E56" s="1850" t="s">
        <v>2444</v>
      </c>
      <c r="F56" s="1850" t="s">
        <v>2259</v>
      </c>
      <c r="G56" s="1850" t="s">
        <v>22</v>
      </c>
      <c r="H56" s="1850" t="s">
        <v>22</v>
      </c>
      <c r="I56" s="1850" t="s">
        <v>804</v>
      </c>
    </row>
    <row customHeight="1" ht="11.25">
      <c r="A57" s="1850" t="s">
        <v>2247</v>
      </c>
      <c r="B57" s="1850" t="s">
        <v>16</v>
      </c>
      <c r="C57" s="1850" t="s">
        <v>2445</v>
      </c>
      <c r="D57" s="1850" t="s">
        <v>2446</v>
      </c>
      <c r="E57" s="1850" t="s">
        <v>2447</v>
      </c>
      <c r="F57" s="1850" t="s">
        <v>2251</v>
      </c>
      <c r="G57" s="1850" t="s">
        <v>2448</v>
      </c>
      <c r="H57" s="1850" t="s">
        <v>22</v>
      </c>
      <c r="I57" s="1850" t="s">
        <v>804</v>
      </c>
    </row>
    <row customHeight="1" ht="11.25">
      <c r="A58" s="1850" t="s">
        <v>2247</v>
      </c>
      <c r="B58" s="1850" t="s">
        <v>16</v>
      </c>
      <c r="C58" s="1850" t="s">
        <v>2449</v>
      </c>
      <c r="D58" s="1850" t="s">
        <v>2450</v>
      </c>
      <c r="E58" s="1850" t="s">
        <v>2451</v>
      </c>
      <c r="F58" s="1850" t="s">
        <v>2259</v>
      </c>
      <c r="G58" s="1850" t="s">
        <v>22</v>
      </c>
      <c r="H58" s="1850" t="s">
        <v>22</v>
      </c>
      <c r="I58" s="1850" t="s">
        <v>804</v>
      </c>
    </row>
    <row customHeight="1" ht="11.25">
      <c r="A59" s="1850" t="s">
        <v>2247</v>
      </c>
      <c r="B59" s="1850" t="s">
        <v>16</v>
      </c>
      <c r="C59" s="1850" t="s">
        <v>2452</v>
      </c>
      <c r="D59" s="1850" t="s">
        <v>2453</v>
      </c>
      <c r="E59" s="1850" t="s">
        <v>2454</v>
      </c>
      <c r="F59" s="1850" t="s">
        <v>2259</v>
      </c>
      <c r="G59" s="1850" t="s">
        <v>22</v>
      </c>
      <c r="H59" s="1850" t="s">
        <v>22</v>
      </c>
      <c r="I59" s="1850" t="s">
        <v>804</v>
      </c>
    </row>
    <row customHeight="1" ht="11.25">
      <c r="A60" s="1850" t="s">
        <v>2247</v>
      </c>
      <c r="B60" s="1850" t="s">
        <v>16</v>
      </c>
      <c r="C60" s="1850" t="s">
        <v>2455</v>
      </c>
      <c r="D60" s="1850" t="s">
        <v>2456</v>
      </c>
      <c r="E60" s="1850" t="s">
        <v>2457</v>
      </c>
      <c r="F60" s="1850" t="s">
        <v>2251</v>
      </c>
      <c r="G60" s="1850" t="s">
        <v>2458</v>
      </c>
      <c r="H60" s="1850" t="s">
        <v>22</v>
      </c>
      <c r="I60" s="1850" t="s">
        <v>804</v>
      </c>
    </row>
    <row customHeight="1" ht="11.25">
      <c r="A61" s="1850" t="s">
        <v>2247</v>
      </c>
      <c r="B61" s="1850" t="s">
        <v>16</v>
      </c>
      <c r="C61" s="1850" t="s">
        <v>2459</v>
      </c>
      <c r="D61" s="1850" t="s">
        <v>2460</v>
      </c>
      <c r="E61" s="1850" t="s">
        <v>2461</v>
      </c>
      <c r="F61" s="1850" t="s">
        <v>2335</v>
      </c>
      <c r="G61" s="1850" t="s">
        <v>22</v>
      </c>
      <c r="H61" s="1850" t="s">
        <v>22</v>
      </c>
      <c r="I61" s="1850" t="s">
        <v>804</v>
      </c>
    </row>
    <row customHeight="1" ht="11.25">
      <c r="A62" s="1850" t="s">
        <v>2247</v>
      </c>
      <c r="B62" s="1850" t="s">
        <v>16</v>
      </c>
      <c r="C62" s="1850" t="s">
        <v>2462</v>
      </c>
      <c r="D62" s="1850" t="s">
        <v>2463</v>
      </c>
      <c r="E62" s="1850" t="s">
        <v>2464</v>
      </c>
      <c r="F62" s="1850" t="s">
        <v>2259</v>
      </c>
      <c r="G62" s="1850" t="s">
        <v>22</v>
      </c>
      <c r="H62" s="1850" t="s">
        <v>22</v>
      </c>
      <c r="I62" s="1850" t="s">
        <v>804</v>
      </c>
    </row>
    <row customHeight="1" ht="11.25">
      <c r="A63" s="1850" t="s">
        <v>2247</v>
      </c>
      <c r="B63" s="1850" t="s">
        <v>16</v>
      </c>
      <c r="C63" s="1850" t="s">
        <v>2465</v>
      </c>
      <c r="D63" s="1850" t="s">
        <v>2466</v>
      </c>
      <c r="E63" s="1850" t="s">
        <v>2467</v>
      </c>
      <c r="F63" s="1850" t="s">
        <v>2347</v>
      </c>
      <c r="G63" s="1850" t="s">
        <v>22</v>
      </c>
      <c r="H63" s="1850" t="s">
        <v>22</v>
      </c>
      <c r="I63" s="1850" t="s">
        <v>804</v>
      </c>
    </row>
    <row customHeight="1" ht="11.25">
      <c r="A64" s="1850" t="s">
        <v>2247</v>
      </c>
      <c r="B64" s="1850" t="s">
        <v>16</v>
      </c>
      <c r="C64" s="1850" t="s">
        <v>2468</v>
      </c>
      <c r="D64" s="1850" t="s">
        <v>2469</v>
      </c>
      <c r="E64" s="1850" t="s">
        <v>2470</v>
      </c>
      <c r="F64" s="1850" t="s">
        <v>2367</v>
      </c>
      <c r="G64" s="1850" t="s">
        <v>2471</v>
      </c>
      <c r="H64" s="1850" t="s">
        <v>22</v>
      </c>
      <c r="I64" s="1850" t="s">
        <v>804</v>
      </c>
    </row>
    <row customHeight="1" ht="11.25">
      <c r="A65" s="1850" t="s">
        <v>2247</v>
      </c>
      <c r="B65" s="1850" t="s">
        <v>16</v>
      </c>
      <c r="C65" s="1850" t="s">
        <v>2472</v>
      </c>
      <c r="D65" s="1850" t="s">
        <v>2473</v>
      </c>
      <c r="E65" s="1850" t="s">
        <v>2474</v>
      </c>
      <c r="F65" s="1850" t="s">
        <v>2251</v>
      </c>
      <c r="G65" s="1850" t="s">
        <v>22</v>
      </c>
      <c r="H65" s="1850" t="s">
        <v>22</v>
      </c>
      <c r="I65" s="1850" t="s">
        <v>804</v>
      </c>
    </row>
    <row customHeight="1" ht="11.25">
      <c r="A66" s="1850" t="s">
        <v>2247</v>
      </c>
      <c r="B66" s="1850" t="s">
        <v>16</v>
      </c>
      <c r="C66" s="1850" t="s">
        <v>2475</v>
      </c>
      <c r="D66" s="1850" t="s">
        <v>2476</v>
      </c>
      <c r="E66" s="1850" t="s">
        <v>2477</v>
      </c>
      <c r="F66" s="1850" t="s">
        <v>2309</v>
      </c>
      <c r="G66" s="1850" t="s">
        <v>22</v>
      </c>
      <c r="H66" s="1850" t="s">
        <v>22</v>
      </c>
      <c r="I66" s="1850" t="s">
        <v>804</v>
      </c>
    </row>
    <row customHeight="1" ht="11.25">
      <c r="A67" s="1850" t="s">
        <v>2247</v>
      </c>
      <c r="B67" s="1850" t="s">
        <v>16</v>
      </c>
      <c r="C67" s="1850" t="s">
        <v>2478</v>
      </c>
      <c r="D67" s="1850" t="s">
        <v>2479</v>
      </c>
      <c r="E67" s="1850" t="s">
        <v>2480</v>
      </c>
      <c r="F67" s="1850" t="s">
        <v>2251</v>
      </c>
      <c r="G67" s="1850" t="s">
        <v>2481</v>
      </c>
      <c r="H67" s="1850" t="s">
        <v>22</v>
      </c>
      <c r="I67" s="1850" t="s">
        <v>804</v>
      </c>
    </row>
    <row customHeight="1" ht="11.25">
      <c r="A68" s="1850" t="s">
        <v>2247</v>
      </c>
      <c r="B68" s="1850" t="s">
        <v>16</v>
      </c>
      <c r="C68" s="1850" t="s">
        <v>2482</v>
      </c>
      <c r="D68" s="1850" t="s">
        <v>2483</v>
      </c>
      <c r="E68" s="1850" t="s">
        <v>2484</v>
      </c>
      <c r="F68" s="1850" t="s">
        <v>2335</v>
      </c>
      <c r="G68" s="1850" t="s">
        <v>22</v>
      </c>
      <c r="H68" s="1850" t="s">
        <v>22</v>
      </c>
      <c r="I68" s="1850" t="s">
        <v>804</v>
      </c>
    </row>
    <row customHeight="1" ht="11.25">
      <c r="A69" s="1850" t="s">
        <v>2247</v>
      </c>
      <c r="B69" s="1850" t="s">
        <v>16</v>
      </c>
      <c r="C69" s="1850" t="s">
        <v>2485</v>
      </c>
      <c r="D69" s="1850" t="s">
        <v>2486</v>
      </c>
      <c r="E69" s="1850" t="s">
        <v>2487</v>
      </c>
      <c r="F69" s="1850" t="s">
        <v>2251</v>
      </c>
      <c r="G69" s="1850" t="s">
        <v>2488</v>
      </c>
      <c r="H69" s="1850" t="s">
        <v>22</v>
      </c>
      <c r="I69" s="1850" t="s">
        <v>804</v>
      </c>
    </row>
    <row customHeight="1" ht="11.25">
      <c r="A70" s="1850" t="s">
        <v>2247</v>
      </c>
      <c r="B70" s="1850" t="s">
        <v>16</v>
      </c>
      <c r="C70" s="1850" t="s">
        <v>2489</v>
      </c>
      <c r="D70" s="1850" t="s">
        <v>2490</v>
      </c>
      <c r="E70" s="1850" t="s">
        <v>2491</v>
      </c>
      <c r="F70" s="1850" t="s">
        <v>2400</v>
      </c>
      <c r="G70" s="1850" t="s">
        <v>22</v>
      </c>
      <c r="H70" s="1850" t="s">
        <v>22</v>
      </c>
      <c r="I70" s="1850" t="s">
        <v>804</v>
      </c>
    </row>
    <row customHeight="1" ht="11.25">
      <c r="A71" s="1850" t="s">
        <v>2247</v>
      </c>
      <c r="B71" s="1850" t="s">
        <v>16</v>
      </c>
      <c r="C71" s="1850" t="s">
        <v>2492</v>
      </c>
      <c r="D71" s="1850" t="s">
        <v>2493</v>
      </c>
      <c r="E71" s="1850" t="s">
        <v>2494</v>
      </c>
      <c r="F71" s="1850" t="s">
        <v>2347</v>
      </c>
      <c r="G71" s="1850" t="s">
        <v>2495</v>
      </c>
      <c r="H71" s="1850" t="s">
        <v>22</v>
      </c>
      <c r="I71" s="1850" t="s">
        <v>804</v>
      </c>
    </row>
    <row customHeight="1" ht="11.25">
      <c r="A72" s="1850" t="s">
        <v>2247</v>
      </c>
      <c r="B72" s="1850" t="s">
        <v>16</v>
      </c>
      <c r="C72" s="1850" t="s">
        <v>2496</v>
      </c>
      <c r="D72" s="1850" t="s">
        <v>2497</v>
      </c>
      <c r="E72" s="1850" t="s">
        <v>2498</v>
      </c>
      <c r="F72" s="1850" t="s">
        <v>2347</v>
      </c>
      <c r="G72" s="1850" t="s">
        <v>2499</v>
      </c>
      <c r="H72" s="1850" t="s">
        <v>22</v>
      </c>
      <c r="I72" s="1850" t="s">
        <v>804</v>
      </c>
    </row>
    <row customHeight="1" ht="11.25">
      <c r="A73" s="1850" t="s">
        <v>2247</v>
      </c>
      <c r="B73" s="1850" t="s">
        <v>16</v>
      </c>
      <c r="C73" s="1850" t="s">
        <v>2500</v>
      </c>
      <c r="D73" s="1850" t="s">
        <v>2501</v>
      </c>
      <c r="E73" s="1850" t="s">
        <v>2502</v>
      </c>
      <c r="F73" s="1850" t="s">
        <v>2309</v>
      </c>
      <c r="G73" s="1850" t="s">
        <v>2503</v>
      </c>
      <c r="H73" s="1850" t="s">
        <v>22</v>
      </c>
      <c r="I73" s="1850" t="s">
        <v>804</v>
      </c>
    </row>
    <row customHeight="1" ht="11.25">
      <c r="A74" s="1850" t="s">
        <v>2247</v>
      </c>
      <c r="B74" s="1850" t="s">
        <v>16</v>
      </c>
      <c r="C74" s="1850" t="s">
        <v>2504</v>
      </c>
      <c r="D74" s="1850" t="s">
        <v>2505</v>
      </c>
      <c r="E74" s="1850" t="s">
        <v>2506</v>
      </c>
      <c r="F74" s="1850" t="s">
        <v>2251</v>
      </c>
      <c r="G74" s="1850" t="s">
        <v>22</v>
      </c>
      <c r="H74" s="1850" t="s">
        <v>22</v>
      </c>
      <c r="I74" s="1850" t="s">
        <v>804</v>
      </c>
    </row>
    <row customHeight="1" ht="11.25">
      <c r="A75" s="1850" t="s">
        <v>2247</v>
      </c>
      <c r="B75" s="1850" t="s">
        <v>16</v>
      </c>
      <c r="C75" s="1850" t="s">
        <v>2507</v>
      </c>
      <c r="D75" s="1850" t="s">
        <v>2508</v>
      </c>
      <c r="E75" s="1850" t="s">
        <v>2509</v>
      </c>
      <c r="F75" s="1850" t="s">
        <v>2335</v>
      </c>
      <c r="G75" s="1850" t="s">
        <v>22</v>
      </c>
      <c r="H75" s="1850" t="s">
        <v>22</v>
      </c>
      <c r="I75" s="1850" t="s">
        <v>804</v>
      </c>
    </row>
    <row customHeight="1" ht="11.25">
      <c r="A76" s="1850" t="s">
        <v>2247</v>
      </c>
      <c r="B76" s="1850" t="s">
        <v>16</v>
      </c>
      <c r="C76" s="1850" t="s">
        <v>2510</v>
      </c>
      <c r="D76" s="1850" t="s">
        <v>2511</v>
      </c>
      <c r="E76" s="1850" t="s">
        <v>2512</v>
      </c>
      <c r="F76" s="1850" t="s">
        <v>2251</v>
      </c>
      <c r="G76" s="1850" t="s">
        <v>22</v>
      </c>
      <c r="H76" s="1850" t="s">
        <v>22</v>
      </c>
      <c r="I76" s="1850" t="s">
        <v>804</v>
      </c>
    </row>
    <row customHeight="1" ht="11.25">
      <c r="A77" s="1850" t="s">
        <v>2247</v>
      </c>
      <c r="B77" s="1850" t="s">
        <v>16</v>
      </c>
      <c r="C77" s="1850" t="s">
        <v>22</v>
      </c>
      <c r="D77" s="1850" t="s">
        <v>2513</v>
      </c>
      <c r="E77" s="1850" t="s">
        <v>2514</v>
      </c>
      <c r="F77" s="1850" t="s">
        <v>2251</v>
      </c>
      <c r="G77" s="1850" t="s">
        <v>22</v>
      </c>
      <c r="H77" s="1850" t="s">
        <v>22</v>
      </c>
      <c r="I77" s="1850" t="s">
        <v>804</v>
      </c>
    </row>
    <row customHeight="1" ht="11.25">
      <c r="A78" s="1850" t="s">
        <v>2247</v>
      </c>
      <c r="B78" s="1850" t="s">
        <v>16</v>
      </c>
      <c r="C78" s="1850" t="s">
        <v>2515</v>
      </c>
      <c r="D78" s="1850" t="s">
        <v>2516</v>
      </c>
      <c r="E78" s="1850" t="s">
        <v>2517</v>
      </c>
      <c r="F78" s="1850" t="s">
        <v>2324</v>
      </c>
      <c r="G78" s="1850" t="s">
        <v>22</v>
      </c>
      <c r="H78" s="1850" t="s">
        <v>22</v>
      </c>
      <c r="I78" s="1850" t="s">
        <v>804</v>
      </c>
    </row>
    <row customHeight="1" ht="11.25">
      <c r="A79" s="1850" t="s">
        <v>2247</v>
      </c>
      <c r="B79" s="1850" t="s">
        <v>16</v>
      </c>
      <c r="C79" s="1850" t="s">
        <v>2518</v>
      </c>
      <c r="D79" s="1850" t="s">
        <v>2519</v>
      </c>
      <c r="E79" s="1850" t="s">
        <v>2520</v>
      </c>
      <c r="F79" s="1850" t="s">
        <v>2521</v>
      </c>
      <c r="G79" s="1850" t="s">
        <v>22</v>
      </c>
      <c r="H79" s="1850" t="s">
        <v>22</v>
      </c>
      <c r="I79" s="1850" t="s">
        <v>804</v>
      </c>
    </row>
    <row customHeight="1" ht="11.25">
      <c r="A80" s="1850" t="s">
        <v>2247</v>
      </c>
      <c r="B80" s="1850" t="s">
        <v>16</v>
      </c>
      <c r="C80" s="1850" t="s">
        <v>2522</v>
      </c>
      <c r="D80" s="1850" t="s">
        <v>2523</v>
      </c>
      <c r="E80" s="1850" t="s">
        <v>2520</v>
      </c>
      <c r="F80" s="1850" t="s">
        <v>2524</v>
      </c>
      <c r="G80" s="1850" t="s">
        <v>2525</v>
      </c>
      <c r="H80" s="1850" t="s">
        <v>22</v>
      </c>
      <c r="I80" s="1850" t="s">
        <v>804</v>
      </c>
    </row>
    <row customHeight="1" ht="11.25">
      <c r="A81" s="1850" t="s">
        <v>2247</v>
      </c>
      <c r="B81" s="1850" t="s">
        <v>16</v>
      </c>
      <c r="C81" s="1850" t="s">
        <v>2526</v>
      </c>
      <c r="D81" s="1850" t="s">
        <v>2527</v>
      </c>
      <c r="E81" s="1850" t="s">
        <v>2528</v>
      </c>
      <c r="F81" s="1850" t="s">
        <v>2529</v>
      </c>
      <c r="G81" s="1850" t="s">
        <v>22</v>
      </c>
      <c r="H81" s="1850" t="s">
        <v>22</v>
      </c>
      <c r="I81" s="1850" t="s">
        <v>804</v>
      </c>
    </row>
    <row customHeight="1" ht="11.25">
      <c r="A82" s="1850" t="s">
        <v>2247</v>
      </c>
      <c r="B82" s="1850" t="s">
        <v>16</v>
      </c>
      <c r="C82" s="1850" t="s">
        <v>2530</v>
      </c>
      <c r="D82" s="1850" t="s">
        <v>2531</v>
      </c>
      <c r="E82" s="1850" t="s">
        <v>2528</v>
      </c>
      <c r="F82" s="1850" t="s">
        <v>2532</v>
      </c>
      <c r="G82" s="1850" t="s">
        <v>22</v>
      </c>
      <c r="H82" s="1850" t="s">
        <v>22</v>
      </c>
      <c r="I82" s="1850" t="s">
        <v>804</v>
      </c>
    </row>
    <row customHeight="1" ht="11.25">
      <c r="A83" s="1850" t="s">
        <v>2247</v>
      </c>
      <c r="B83" s="1850" t="s">
        <v>16</v>
      </c>
      <c r="C83" s="1850" t="s">
        <v>2533</v>
      </c>
      <c r="D83" s="1850" t="s">
        <v>2534</v>
      </c>
      <c r="E83" s="1850" t="s">
        <v>2535</v>
      </c>
      <c r="F83" s="1850" t="s">
        <v>2536</v>
      </c>
      <c r="G83" s="1850" t="s">
        <v>22</v>
      </c>
      <c r="H83" s="1850" t="s">
        <v>22</v>
      </c>
      <c r="I83" s="1850" t="s">
        <v>804</v>
      </c>
    </row>
    <row customHeight="1" ht="11.25">
      <c r="A84" s="1850" t="s">
        <v>2247</v>
      </c>
      <c r="B84" s="1850" t="s">
        <v>16</v>
      </c>
      <c r="C84" s="1850" t="s">
        <v>2248</v>
      </c>
      <c r="D84" s="1850" t="s">
        <v>2249</v>
      </c>
      <c r="E84" s="1850" t="s">
        <v>2250</v>
      </c>
      <c r="F84" s="1850" t="s">
        <v>2251</v>
      </c>
      <c r="G84" s="1850" t="s">
        <v>22</v>
      </c>
      <c r="H84" s="1850" t="s">
        <v>22</v>
      </c>
      <c r="I84" s="1850" t="s">
        <v>890</v>
      </c>
    </row>
    <row customHeight="1" ht="11.25">
      <c r="A85" s="1850" t="s">
        <v>2247</v>
      </c>
      <c r="B85" s="1850" t="s">
        <v>16</v>
      </c>
      <c r="C85" s="1850" t="s">
        <v>2252</v>
      </c>
      <c r="D85" s="1850" t="s">
        <v>2253</v>
      </c>
      <c r="E85" s="1850" t="s">
        <v>2254</v>
      </c>
      <c r="F85" s="1850" t="s">
        <v>2255</v>
      </c>
      <c r="G85" s="1850" t="s">
        <v>22</v>
      </c>
      <c r="H85" s="1850" t="s">
        <v>22</v>
      </c>
      <c r="I85" s="1850" t="s">
        <v>890</v>
      </c>
    </row>
    <row customHeight="1" ht="11.25">
      <c r="A86" s="1850" t="s">
        <v>2247</v>
      </c>
      <c r="B86" s="1850" t="s">
        <v>16</v>
      </c>
      <c r="C86" s="1850" t="s">
        <v>2274</v>
      </c>
      <c r="D86" s="1850" t="s">
        <v>2275</v>
      </c>
      <c r="E86" s="1850" t="s">
        <v>2276</v>
      </c>
      <c r="F86" s="1850" t="s">
        <v>2251</v>
      </c>
      <c r="G86" s="1850" t="s">
        <v>22</v>
      </c>
      <c r="H86" s="1850" t="s">
        <v>22</v>
      </c>
      <c r="I86" s="1850" t="s">
        <v>890</v>
      </c>
    </row>
    <row customHeight="1" ht="11.25">
      <c r="A87" s="1850" t="s">
        <v>2247</v>
      </c>
      <c r="B87" s="1850" t="s">
        <v>16</v>
      </c>
      <c r="C87" s="1850" t="s">
        <v>2295</v>
      </c>
      <c r="D87" s="1850" t="s">
        <v>2296</v>
      </c>
      <c r="E87" s="1850" t="s">
        <v>2297</v>
      </c>
      <c r="F87" s="1850" t="s">
        <v>2291</v>
      </c>
      <c r="G87" s="1850" t="s">
        <v>22</v>
      </c>
      <c r="H87" s="1850" t="s">
        <v>22</v>
      </c>
      <c r="I87" s="1850" t="s">
        <v>890</v>
      </c>
    </row>
    <row customHeight="1" ht="11.25">
      <c r="A88" s="1850" t="s">
        <v>2247</v>
      </c>
      <c r="B88" s="1850" t="s">
        <v>16</v>
      </c>
      <c r="C88" s="1850" t="s">
        <v>2298</v>
      </c>
      <c r="D88" s="1850" t="s">
        <v>2299</v>
      </c>
      <c r="E88" s="1850" t="s">
        <v>2300</v>
      </c>
      <c r="F88" s="1850" t="s">
        <v>2301</v>
      </c>
      <c r="G88" s="1850" t="s">
        <v>22</v>
      </c>
      <c r="H88" s="1850" t="s">
        <v>22</v>
      </c>
      <c r="I88" s="1850" t="s">
        <v>890</v>
      </c>
    </row>
    <row customHeight="1" ht="11.25">
      <c r="A89" s="1850" t="s">
        <v>2247</v>
      </c>
      <c r="B89" s="1850" t="s">
        <v>16</v>
      </c>
      <c r="C89" s="1850" t="s">
        <v>2310</v>
      </c>
      <c r="D89" s="1850" t="s">
        <v>2311</v>
      </c>
      <c r="E89" s="1850" t="s">
        <v>2312</v>
      </c>
      <c r="F89" s="1850" t="s">
        <v>2251</v>
      </c>
      <c r="G89" s="1850" t="s">
        <v>22</v>
      </c>
      <c r="H89" s="1850" t="s">
        <v>22</v>
      </c>
      <c r="I89" s="1850" t="s">
        <v>890</v>
      </c>
    </row>
    <row customHeight="1" ht="11.25">
      <c r="A90" s="1850" t="s">
        <v>2247</v>
      </c>
      <c r="B90" s="1850" t="s">
        <v>16</v>
      </c>
      <c r="C90" s="1850" t="s">
        <v>2313</v>
      </c>
      <c r="D90" s="1850" t="s">
        <v>2314</v>
      </c>
      <c r="E90" s="1850" t="s">
        <v>2315</v>
      </c>
      <c r="F90" s="1850" t="s">
        <v>2316</v>
      </c>
      <c r="G90" s="1850" t="s">
        <v>2317</v>
      </c>
      <c r="H90" s="1850" t="s">
        <v>22</v>
      </c>
      <c r="I90" s="1850" t="s">
        <v>890</v>
      </c>
    </row>
    <row customHeight="1" ht="11.25">
      <c r="A91" s="1850" t="s">
        <v>2247</v>
      </c>
      <c r="B91" s="1850" t="s">
        <v>16</v>
      </c>
      <c r="C91" s="1850" t="s">
        <v>2318</v>
      </c>
      <c r="D91" s="1850" t="s">
        <v>2319</v>
      </c>
      <c r="E91" s="1850" t="s">
        <v>2320</v>
      </c>
      <c r="F91" s="1850" t="s">
        <v>2273</v>
      </c>
      <c r="G91" s="1850" t="s">
        <v>22</v>
      </c>
      <c r="H91" s="1850" t="s">
        <v>22</v>
      </c>
      <c r="I91" s="1850" t="s">
        <v>890</v>
      </c>
    </row>
    <row customHeight="1" ht="11.25">
      <c r="A92" s="1850" t="s">
        <v>2247</v>
      </c>
      <c r="B92" s="1850" t="s">
        <v>16</v>
      </c>
      <c r="C92" s="1850" t="s">
        <v>2326</v>
      </c>
      <c r="D92" s="1850" t="s">
        <v>2327</v>
      </c>
      <c r="E92" s="1850" t="s">
        <v>2328</v>
      </c>
      <c r="F92" s="1850" t="s">
        <v>50</v>
      </c>
      <c r="G92" s="1850" t="s">
        <v>22</v>
      </c>
      <c r="H92" s="1850" t="s">
        <v>22</v>
      </c>
      <c r="I92" s="1850" t="s">
        <v>890</v>
      </c>
    </row>
    <row customHeight="1" ht="11.25">
      <c r="A93" s="1850" t="s">
        <v>2247</v>
      </c>
      <c r="B93" s="1850" t="s">
        <v>16</v>
      </c>
      <c r="C93" s="1850" t="s">
        <v>2348</v>
      </c>
      <c r="D93" s="1850" t="s">
        <v>2349</v>
      </c>
      <c r="E93" s="1850" t="s">
        <v>2350</v>
      </c>
      <c r="F93" s="1850" t="s">
        <v>2324</v>
      </c>
      <c r="G93" s="1850" t="s">
        <v>2351</v>
      </c>
      <c r="H93" s="1850" t="s">
        <v>22</v>
      </c>
      <c r="I93" s="1850" t="s">
        <v>890</v>
      </c>
    </row>
    <row customHeight="1" ht="11.25">
      <c r="A94" s="1850" t="s">
        <v>2247</v>
      </c>
      <c r="B94" s="1850" t="s">
        <v>16</v>
      </c>
      <c r="C94" s="1850" t="s">
        <v>2356</v>
      </c>
      <c r="D94" s="1850" t="s">
        <v>2357</v>
      </c>
      <c r="E94" s="1850" t="s">
        <v>2358</v>
      </c>
      <c r="F94" s="1850" t="s">
        <v>2335</v>
      </c>
      <c r="G94" s="1850" t="s">
        <v>2359</v>
      </c>
      <c r="H94" s="1850" t="s">
        <v>22</v>
      </c>
      <c r="I94" s="1850" t="s">
        <v>890</v>
      </c>
    </row>
    <row customHeight="1" ht="11.25">
      <c r="A95" s="1850" t="s">
        <v>2247</v>
      </c>
      <c r="B95" s="1850" t="s">
        <v>16</v>
      </c>
      <c r="C95" s="1850" t="s">
        <v>2375</v>
      </c>
      <c r="D95" s="1850" t="s">
        <v>2376</v>
      </c>
      <c r="E95" s="1850" t="s">
        <v>2377</v>
      </c>
      <c r="F95" s="1850" t="s">
        <v>2378</v>
      </c>
      <c r="G95" s="1850" t="s">
        <v>22</v>
      </c>
      <c r="H95" s="1850" t="s">
        <v>22</v>
      </c>
      <c r="I95" s="1850" t="s">
        <v>890</v>
      </c>
    </row>
    <row customHeight="1" ht="11.25">
      <c r="A96" s="1850" t="s">
        <v>2247</v>
      </c>
      <c r="B96" s="1850" t="s">
        <v>16</v>
      </c>
      <c r="C96" s="1850" t="s">
        <v>2388</v>
      </c>
      <c r="D96" s="1850" t="s">
        <v>2389</v>
      </c>
      <c r="E96" s="1850" t="s">
        <v>2390</v>
      </c>
      <c r="F96" s="1850" t="s">
        <v>2335</v>
      </c>
      <c r="G96" s="1850" t="s">
        <v>2391</v>
      </c>
      <c r="H96" s="1850" t="s">
        <v>22</v>
      </c>
      <c r="I96" s="1850" t="s">
        <v>890</v>
      </c>
    </row>
    <row customHeight="1" ht="11.25">
      <c r="A97" s="1850" t="s">
        <v>2247</v>
      </c>
      <c r="B97" s="1850" t="s">
        <v>16</v>
      </c>
      <c r="C97" s="1850" t="s">
        <v>2414</v>
      </c>
      <c r="D97" s="1850" t="s">
        <v>2415</v>
      </c>
      <c r="E97" s="1850" t="s">
        <v>2416</v>
      </c>
      <c r="F97" s="1850" t="s">
        <v>50</v>
      </c>
      <c r="G97" s="1850" t="s">
        <v>22</v>
      </c>
      <c r="H97" s="1850" t="s">
        <v>22</v>
      </c>
      <c r="I97" s="1850" t="s">
        <v>890</v>
      </c>
    </row>
    <row customHeight="1" ht="11.25">
      <c r="A98" s="1850" t="s">
        <v>2247</v>
      </c>
      <c r="B98" s="1850" t="s">
        <v>16</v>
      </c>
      <c r="C98" s="1850" t="s">
        <v>2445</v>
      </c>
      <c r="D98" s="1850" t="s">
        <v>2446</v>
      </c>
      <c r="E98" s="1850" t="s">
        <v>2447</v>
      </c>
      <c r="F98" s="1850" t="s">
        <v>2251</v>
      </c>
      <c r="G98" s="1850" t="s">
        <v>2448</v>
      </c>
      <c r="H98" s="1850" t="s">
        <v>22</v>
      </c>
      <c r="I98" s="1850" t="s">
        <v>890</v>
      </c>
    </row>
    <row customHeight="1" ht="11.25">
      <c r="A99" s="1850" t="s">
        <v>2247</v>
      </c>
      <c r="B99" s="1850" t="s">
        <v>16</v>
      </c>
      <c r="C99" s="1850" t="s">
        <v>2455</v>
      </c>
      <c r="D99" s="1850" t="s">
        <v>2456</v>
      </c>
      <c r="E99" s="1850" t="s">
        <v>2457</v>
      </c>
      <c r="F99" s="1850" t="s">
        <v>2251</v>
      </c>
      <c r="G99" s="1850" t="s">
        <v>2458</v>
      </c>
      <c r="H99" s="1850" t="s">
        <v>22</v>
      </c>
      <c r="I99" s="1850" t="s">
        <v>890</v>
      </c>
    </row>
    <row customHeight="1" ht="11.25">
      <c r="A100" s="1850" t="s">
        <v>2247</v>
      </c>
      <c r="B100" s="1850" t="s">
        <v>16</v>
      </c>
      <c r="C100" s="1850" t="s">
        <v>2482</v>
      </c>
      <c r="D100" s="1850" t="s">
        <v>2483</v>
      </c>
      <c r="E100" s="1850" t="s">
        <v>2484</v>
      </c>
      <c r="F100" s="1850" t="s">
        <v>2335</v>
      </c>
      <c r="G100" s="1850" t="s">
        <v>22</v>
      </c>
      <c r="H100" s="1850" t="s">
        <v>22</v>
      </c>
      <c r="I100" s="1850" t="s">
        <v>890</v>
      </c>
    </row>
    <row customHeight="1" ht="11.25">
      <c r="A101" s="1850" t="s">
        <v>2247</v>
      </c>
      <c r="B101" s="1850" t="s">
        <v>16</v>
      </c>
      <c r="C101" s="1850" t="s">
        <v>2485</v>
      </c>
      <c r="D101" s="1850" t="s">
        <v>2486</v>
      </c>
      <c r="E101" s="1850" t="s">
        <v>2487</v>
      </c>
      <c r="F101" s="1850" t="s">
        <v>2251</v>
      </c>
      <c r="G101" s="1850" t="s">
        <v>2488</v>
      </c>
      <c r="H101" s="1850" t="s">
        <v>22</v>
      </c>
      <c r="I101" s="1850" t="s">
        <v>890</v>
      </c>
    </row>
    <row customHeight="1" ht="11.25">
      <c r="A102" s="1850" t="s">
        <v>2247</v>
      </c>
      <c r="B102" s="1850" t="s">
        <v>16</v>
      </c>
      <c r="C102" s="1850" t="s">
        <v>22</v>
      </c>
      <c r="D102" s="1850" t="s">
        <v>2513</v>
      </c>
      <c r="E102" s="1850" t="s">
        <v>2514</v>
      </c>
      <c r="F102" s="1850" t="s">
        <v>2251</v>
      </c>
      <c r="G102" s="1850" t="s">
        <v>22</v>
      </c>
      <c r="H102" s="1850" t="s">
        <v>22</v>
      </c>
      <c r="I102" s="1850" t="s">
        <v>890</v>
      </c>
    </row>
    <row customHeight="1" ht="11.25">
      <c r="A103" s="1850" t="s">
        <v>2247</v>
      </c>
      <c r="B103" s="1850" t="s">
        <v>16</v>
      </c>
      <c r="C103" s="1850" t="s">
        <v>2518</v>
      </c>
      <c r="D103" s="1850" t="s">
        <v>2519</v>
      </c>
      <c r="E103" s="1850" t="s">
        <v>2520</v>
      </c>
      <c r="F103" s="1850" t="s">
        <v>2521</v>
      </c>
      <c r="G103" s="1850" t="s">
        <v>22</v>
      </c>
      <c r="H103" s="1850" t="s">
        <v>22</v>
      </c>
      <c r="I103" s="1850" t="s">
        <v>890</v>
      </c>
    </row>
    <row customHeight="1" ht="11.25">
      <c r="A104" s="1850" t="s">
        <v>2247</v>
      </c>
      <c r="B104" s="1850" t="s">
        <v>16</v>
      </c>
      <c r="C104" s="1850" t="s">
        <v>2522</v>
      </c>
      <c r="D104" s="1850" t="s">
        <v>2523</v>
      </c>
      <c r="E104" s="1850" t="s">
        <v>2520</v>
      </c>
      <c r="F104" s="1850" t="s">
        <v>2524</v>
      </c>
      <c r="G104" s="1850" t="s">
        <v>2525</v>
      </c>
      <c r="H104" s="1850" t="s">
        <v>22</v>
      </c>
      <c r="I104" s="1850" t="s">
        <v>890</v>
      </c>
    </row>
    <row customHeight="1" ht="11.25">
      <c r="A105" s="1850" t="s">
        <v>2247</v>
      </c>
      <c r="B105" s="1850" t="s">
        <v>16</v>
      </c>
      <c r="C105" s="1850" t="s">
        <v>2533</v>
      </c>
      <c r="D105" s="1850" t="s">
        <v>2534</v>
      </c>
      <c r="E105" s="1850" t="s">
        <v>2535</v>
      </c>
      <c r="F105" s="1850" t="s">
        <v>2536</v>
      </c>
      <c r="G105" s="1850" t="s">
        <v>22</v>
      </c>
      <c r="H105" s="1850" t="s">
        <v>22</v>
      </c>
      <c r="I105" s="1850" t="s">
        <v>890</v>
      </c>
    </row>
    <row customHeight="1" ht="11.25">
      <c r="A106" s="1850" t="s">
        <v>2247</v>
      </c>
      <c r="B106" s="1850" t="s">
        <v>16</v>
      </c>
      <c r="C106" s="1850" t="s">
        <v>2248</v>
      </c>
      <c r="D106" s="1850" t="s">
        <v>2249</v>
      </c>
      <c r="E106" s="1850" t="s">
        <v>2250</v>
      </c>
      <c r="F106" s="1850" t="s">
        <v>2251</v>
      </c>
      <c r="G106" s="1850" t="s">
        <v>22</v>
      </c>
      <c r="H106" s="1850" t="s">
        <v>22</v>
      </c>
      <c r="I106" s="1850" t="s">
        <v>850</v>
      </c>
    </row>
    <row customHeight="1" ht="11.25">
      <c r="A107" s="1850" t="s">
        <v>2247</v>
      </c>
      <c r="B107" s="1850" t="s">
        <v>16</v>
      </c>
      <c r="C107" s="1850" t="s">
        <v>2252</v>
      </c>
      <c r="D107" s="1850" t="s">
        <v>2253</v>
      </c>
      <c r="E107" s="1850" t="s">
        <v>2254</v>
      </c>
      <c r="F107" s="1850" t="s">
        <v>2255</v>
      </c>
      <c r="G107" s="1850" t="s">
        <v>22</v>
      </c>
      <c r="H107" s="1850" t="s">
        <v>22</v>
      </c>
      <c r="I107" s="1850" t="s">
        <v>850</v>
      </c>
    </row>
    <row customHeight="1" ht="11.25">
      <c r="A108" s="1850" t="s">
        <v>2247</v>
      </c>
      <c r="B108" s="1850" t="s">
        <v>16</v>
      </c>
      <c r="C108" s="1850" t="s">
        <v>2537</v>
      </c>
      <c r="D108" s="1850" t="s">
        <v>2538</v>
      </c>
      <c r="E108" s="1850" t="s">
        <v>2539</v>
      </c>
      <c r="F108" s="1850" t="s">
        <v>2251</v>
      </c>
      <c r="G108" s="1850" t="s">
        <v>22</v>
      </c>
      <c r="H108" s="1850" t="s">
        <v>22</v>
      </c>
      <c r="I108" s="1850" t="s">
        <v>850</v>
      </c>
    </row>
    <row customHeight="1" ht="11.25">
      <c r="A109" s="1850" t="s">
        <v>2247</v>
      </c>
      <c r="B109" s="1850" t="s">
        <v>16</v>
      </c>
      <c r="C109" s="1850" t="s">
        <v>2274</v>
      </c>
      <c r="D109" s="1850" t="s">
        <v>2275</v>
      </c>
      <c r="E109" s="1850" t="s">
        <v>2276</v>
      </c>
      <c r="F109" s="1850" t="s">
        <v>2251</v>
      </c>
      <c r="G109" s="1850" t="s">
        <v>22</v>
      </c>
      <c r="H109" s="1850" t="s">
        <v>22</v>
      </c>
      <c r="I109" s="1850" t="s">
        <v>850</v>
      </c>
    </row>
    <row customHeight="1" ht="11.25">
      <c r="A110" s="1850" t="s">
        <v>2247</v>
      </c>
      <c r="B110" s="1850" t="s">
        <v>16</v>
      </c>
      <c r="C110" s="1850" t="s">
        <v>2540</v>
      </c>
      <c r="D110" s="1850" t="s">
        <v>2541</v>
      </c>
      <c r="E110" s="1850" t="s">
        <v>2542</v>
      </c>
      <c r="F110" s="1850" t="s">
        <v>2378</v>
      </c>
      <c r="G110" s="1850" t="s">
        <v>22</v>
      </c>
      <c r="H110" s="1850" t="s">
        <v>22</v>
      </c>
      <c r="I110" s="1850" t="s">
        <v>850</v>
      </c>
    </row>
    <row customHeight="1" ht="11.25">
      <c r="A111" s="1850" t="s">
        <v>2247</v>
      </c>
      <c r="B111" s="1850" t="s">
        <v>16</v>
      </c>
      <c r="C111" s="1850" t="s">
        <v>2277</v>
      </c>
      <c r="D111" s="1850" t="s">
        <v>2278</v>
      </c>
      <c r="E111" s="1850" t="s">
        <v>2279</v>
      </c>
      <c r="F111" s="1850" t="s">
        <v>2280</v>
      </c>
      <c r="G111" s="1850" t="s">
        <v>22</v>
      </c>
      <c r="H111" s="1850" t="s">
        <v>22</v>
      </c>
      <c r="I111" s="1850" t="s">
        <v>850</v>
      </c>
    </row>
    <row customHeight="1" ht="11.25">
      <c r="A112" s="1850" t="s">
        <v>2247</v>
      </c>
      <c r="B112" s="1850" t="s">
        <v>16</v>
      </c>
      <c r="C112" s="1850" t="s">
        <v>2543</v>
      </c>
      <c r="D112" s="1850" t="s">
        <v>2544</v>
      </c>
      <c r="E112" s="1850" t="s">
        <v>2545</v>
      </c>
      <c r="F112" s="1850" t="s">
        <v>2251</v>
      </c>
      <c r="G112" s="1850" t="s">
        <v>22</v>
      </c>
      <c r="H112" s="1850" t="s">
        <v>22</v>
      </c>
      <c r="I112" s="1850" t="s">
        <v>850</v>
      </c>
    </row>
    <row customHeight="1" ht="11.25">
      <c r="A113" s="1850" t="s">
        <v>2247</v>
      </c>
      <c r="B113" s="1850" t="s">
        <v>16</v>
      </c>
      <c r="C113" s="1850" t="s">
        <v>2284</v>
      </c>
      <c r="D113" s="1850" t="s">
        <v>2285</v>
      </c>
      <c r="E113" s="1850" t="s">
        <v>2286</v>
      </c>
      <c r="F113" s="1850" t="s">
        <v>2266</v>
      </c>
      <c r="G113" s="1850" t="s">
        <v>2287</v>
      </c>
      <c r="H113" s="1850" t="s">
        <v>22</v>
      </c>
      <c r="I113" s="1850" t="s">
        <v>850</v>
      </c>
    </row>
    <row customHeight="1" ht="11.25">
      <c r="A114" s="1850" t="s">
        <v>2247</v>
      </c>
      <c r="B114" s="1850" t="s">
        <v>16</v>
      </c>
      <c r="C114" s="1850" t="s">
        <v>2288</v>
      </c>
      <c r="D114" s="1850" t="s">
        <v>2289</v>
      </c>
      <c r="E114" s="1850" t="s">
        <v>2290</v>
      </c>
      <c r="F114" s="1850" t="s">
        <v>2291</v>
      </c>
      <c r="G114" s="1850" t="s">
        <v>22</v>
      </c>
      <c r="H114" s="1850" t="s">
        <v>22</v>
      </c>
      <c r="I114" s="1850" t="s">
        <v>850</v>
      </c>
    </row>
    <row customHeight="1" ht="11.25">
      <c r="A115" s="1850" t="s">
        <v>2247</v>
      </c>
      <c r="B115" s="1850" t="s">
        <v>16</v>
      </c>
      <c r="C115" s="1850" t="s">
        <v>2292</v>
      </c>
      <c r="D115" s="1850" t="s">
        <v>2293</v>
      </c>
      <c r="E115" s="1850" t="s">
        <v>2294</v>
      </c>
      <c r="F115" s="1850" t="s">
        <v>2259</v>
      </c>
      <c r="G115" s="1850" t="s">
        <v>22</v>
      </c>
      <c r="H115" s="1850" t="s">
        <v>22</v>
      </c>
      <c r="I115" s="1850" t="s">
        <v>850</v>
      </c>
    </row>
    <row customHeight="1" ht="11.25">
      <c r="A116" s="1850" t="s">
        <v>2247</v>
      </c>
      <c r="B116" s="1850" t="s">
        <v>16</v>
      </c>
      <c r="C116" s="1850" t="s">
        <v>2295</v>
      </c>
      <c r="D116" s="1850" t="s">
        <v>2296</v>
      </c>
      <c r="E116" s="1850" t="s">
        <v>2297</v>
      </c>
      <c r="F116" s="1850" t="s">
        <v>2291</v>
      </c>
      <c r="G116" s="1850" t="s">
        <v>22</v>
      </c>
      <c r="H116" s="1850" t="s">
        <v>22</v>
      </c>
      <c r="I116" s="1850" t="s">
        <v>850</v>
      </c>
    </row>
    <row customHeight="1" ht="11.25">
      <c r="A117" s="1850" t="s">
        <v>2247</v>
      </c>
      <c r="B117" s="1850" t="s">
        <v>16</v>
      </c>
      <c r="C117" s="1850" t="s">
        <v>2546</v>
      </c>
      <c r="D117" s="1850" t="s">
        <v>2547</v>
      </c>
      <c r="E117" s="1850" t="s">
        <v>2548</v>
      </c>
      <c r="F117" s="1850" t="s">
        <v>2301</v>
      </c>
      <c r="G117" s="1850" t="s">
        <v>2549</v>
      </c>
      <c r="H117" s="1850" t="s">
        <v>22</v>
      </c>
      <c r="I117" s="1850" t="s">
        <v>850</v>
      </c>
    </row>
    <row customHeight="1" ht="11.25">
      <c r="A118" s="1850" t="s">
        <v>2247</v>
      </c>
      <c r="B118" s="1850" t="s">
        <v>16</v>
      </c>
      <c r="C118" s="1850" t="s">
        <v>2550</v>
      </c>
      <c r="D118" s="1850" t="s">
        <v>2551</v>
      </c>
      <c r="E118" s="1850" t="s">
        <v>2304</v>
      </c>
      <c r="F118" s="1850" t="s">
        <v>2552</v>
      </c>
      <c r="G118" s="1850" t="s">
        <v>22</v>
      </c>
      <c r="H118" s="1850" t="s">
        <v>22</v>
      </c>
      <c r="I118" s="1850" t="s">
        <v>850</v>
      </c>
    </row>
    <row customHeight="1" ht="11.25">
      <c r="A119" s="1850" t="s">
        <v>2247</v>
      </c>
      <c r="B119" s="1850" t="s">
        <v>16</v>
      </c>
      <c r="C119" s="1850" t="s">
        <v>2298</v>
      </c>
      <c r="D119" s="1850" t="s">
        <v>2299</v>
      </c>
      <c r="E119" s="1850" t="s">
        <v>2300</v>
      </c>
      <c r="F119" s="1850" t="s">
        <v>2301</v>
      </c>
      <c r="G119" s="1850" t="s">
        <v>22</v>
      </c>
      <c r="H119" s="1850" t="s">
        <v>22</v>
      </c>
      <c r="I119" s="1850" t="s">
        <v>850</v>
      </c>
    </row>
    <row customHeight="1" ht="11.25">
      <c r="A120" s="1850" t="s">
        <v>2247</v>
      </c>
      <c r="B120" s="1850" t="s">
        <v>16</v>
      </c>
      <c r="C120" s="1850" t="s">
        <v>2553</v>
      </c>
      <c r="D120" s="1850" t="s">
        <v>2554</v>
      </c>
      <c r="E120" s="1850" t="s">
        <v>2555</v>
      </c>
      <c r="F120" s="1850" t="s">
        <v>2374</v>
      </c>
      <c r="G120" s="1850" t="s">
        <v>22</v>
      </c>
      <c r="H120" s="1850" t="s">
        <v>22</v>
      </c>
      <c r="I120" s="1850" t="s">
        <v>850</v>
      </c>
    </row>
    <row customHeight="1" ht="11.25">
      <c r="A121" s="1850" t="s">
        <v>2247</v>
      </c>
      <c r="B121" s="1850" t="s">
        <v>16</v>
      </c>
      <c r="C121" s="1850" t="s">
        <v>2556</v>
      </c>
      <c r="D121" s="1850" t="s">
        <v>2557</v>
      </c>
      <c r="E121" s="1850" t="s">
        <v>2558</v>
      </c>
      <c r="F121" s="1850" t="s">
        <v>2305</v>
      </c>
      <c r="G121" s="1850" t="s">
        <v>22</v>
      </c>
      <c r="H121" s="1850" t="s">
        <v>22</v>
      </c>
      <c r="I121" s="1850" t="s">
        <v>850</v>
      </c>
    </row>
    <row customHeight="1" ht="11.25">
      <c r="A122" s="1850" t="s">
        <v>2247</v>
      </c>
      <c r="B122" s="1850" t="s">
        <v>16</v>
      </c>
      <c r="C122" s="1850" t="s">
        <v>2302</v>
      </c>
      <c r="D122" s="1850" t="s">
        <v>2303</v>
      </c>
      <c r="E122" s="1850" t="s">
        <v>2304</v>
      </c>
      <c r="F122" s="1850" t="s">
        <v>2305</v>
      </c>
      <c r="G122" s="1850" t="s">
        <v>22</v>
      </c>
      <c r="H122" s="1850" t="s">
        <v>22</v>
      </c>
      <c r="I122" s="1850" t="s">
        <v>850</v>
      </c>
    </row>
    <row customHeight="1" ht="11.25">
      <c r="A123" s="1850" t="s">
        <v>2247</v>
      </c>
      <c r="B123" s="1850" t="s">
        <v>16</v>
      </c>
      <c r="C123" s="1850" t="s">
        <v>2306</v>
      </c>
      <c r="D123" s="1850" t="s">
        <v>2307</v>
      </c>
      <c r="E123" s="1850" t="s">
        <v>2308</v>
      </c>
      <c r="F123" s="1850" t="s">
        <v>2309</v>
      </c>
      <c r="G123" s="1850" t="s">
        <v>22</v>
      </c>
      <c r="H123" s="1850" t="s">
        <v>22</v>
      </c>
      <c r="I123" s="1850" t="s">
        <v>850</v>
      </c>
    </row>
    <row customHeight="1" ht="11.25">
      <c r="A124" s="1850" t="s">
        <v>2247</v>
      </c>
      <c r="B124" s="1850" t="s">
        <v>16</v>
      </c>
      <c r="C124" s="1850" t="s">
        <v>2313</v>
      </c>
      <c r="D124" s="1850" t="s">
        <v>2314</v>
      </c>
      <c r="E124" s="1850" t="s">
        <v>2315</v>
      </c>
      <c r="F124" s="1850" t="s">
        <v>2316</v>
      </c>
      <c r="G124" s="1850" t="s">
        <v>2317</v>
      </c>
      <c r="H124" s="1850" t="s">
        <v>22</v>
      </c>
      <c r="I124" s="1850" t="s">
        <v>850</v>
      </c>
    </row>
    <row customHeight="1" ht="11.25">
      <c r="A125" s="1850" t="s">
        <v>2247</v>
      </c>
      <c r="B125" s="1850" t="s">
        <v>16</v>
      </c>
      <c r="C125" s="1850" t="s">
        <v>2318</v>
      </c>
      <c r="D125" s="1850" t="s">
        <v>2319</v>
      </c>
      <c r="E125" s="1850" t="s">
        <v>2320</v>
      </c>
      <c r="F125" s="1850" t="s">
        <v>2273</v>
      </c>
      <c r="G125" s="1850" t="s">
        <v>22</v>
      </c>
      <c r="H125" s="1850" t="s">
        <v>22</v>
      </c>
      <c r="I125" s="1850" t="s">
        <v>850</v>
      </c>
    </row>
    <row customHeight="1" ht="11.25">
      <c r="A126" s="1850" t="s">
        <v>2247</v>
      </c>
      <c r="B126" s="1850" t="s">
        <v>16</v>
      </c>
      <c r="C126" s="1850" t="s">
        <v>2321</v>
      </c>
      <c r="D126" s="1850" t="s">
        <v>2322</v>
      </c>
      <c r="E126" s="1850" t="s">
        <v>2323</v>
      </c>
      <c r="F126" s="1850" t="s">
        <v>2324</v>
      </c>
      <c r="G126" s="1850" t="s">
        <v>2325</v>
      </c>
      <c r="H126" s="1850" t="s">
        <v>22</v>
      </c>
      <c r="I126" s="1850" t="s">
        <v>850</v>
      </c>
    </row>
    <row customHeight="1" ht="11.25">
      <c r="A127" s="1850" t="s">
        <v>2247</v>
      </c>
      <c r="B127" s="1850" t="s">
        <v>16</v>
      </c>
      <c r="C127" s="1850" t="s">
        <v>2333</v>
      </c>
      <c r="D127" s="1850" t="s">
        <v>2330</v>
      </c>
      <c r="E127" s="1850" t="s">
        <v>2334</v>
      </c>
      <c r="F127" s="1850" t="s">
        <v>2335</v>
      </c>
      <c r="G127" s="1850" t="s">
        <v>2336</v>
      </c>
      <c r="H127" s="1850" t="s">
        <v>22</v>
      </c>
      <c r="I127" s="1850" t="s">
        <v>850</v>
      </c>
    </row>
    <row customHeight="1" ht="11.25">
      <c r="A128" s="1850" t="s">
        <v>2247</v>
      </c>
      <c r="B128" s="1850" t="s">
        <v>16</v>
      </c>
      <c r="C128" s="1850" t="s">
        <v>2337</v>
      </c>
      <c r="D128" s="1850" t="s">
        <v>2338</v>
      </c>
      <c r="E128" s="1850" t="s">
        <v>2339</v>
      </c>
      <c r="F128" s="1850" t="s">
        <v>2335</v>
      </c>
      <c r="G128" s="1850" t="s">
        <v>2340</v>
      </c>
      <c r="H128" s="1850" t="s">
        <v>22</v>
      </c>
      <c r="I128" s="1850" t="s">
        <v>850</v>
      </c>
    </row>
    <row customHeight="1" ht="11.25">
      <c r="A129" s="1850" t="s">
        <v>2247</v>
      </c>
      <c r="B129" s="1850" t="s">
        <v>16</v>
      </c>
      <c r="C129" s="1850" t="s">
        <v>2341</v>
      </c>
      <c r="D129" s="1850" t="s">
        <v>2342</v>
      </c>
      <c r="E129" s="1850" t="s">
        <v>2343</v>
      </c>
      <c r="F129" s="1850" t="s">
        <v>2324</v>
      </c>
      <c r="G129" s="1850" t="s">
        <v>22</v>
      </c>
      <c r="H129" s="1850" t="s">
        <v>22</v>
      </c>
      <c r="I129" s="1850" t="s">
        <v>850</v>
      </c>
    </row>
    <row customHeight="1" ht="11.25">
      <c r="A130" s="1850" t="s">
        <v>2247</v>
      </c>
      <c r="B130" s="1850" t="s">
        <v>16</v>
      </c>
      <c r="C130" s="1850" t="s">
        <v>2344</v>
      </c>
      <c r="D130" s="1850" t="s">
        <v>2345</v>
      </c>
      <c r="E130" s="1850" t="s">
        <v>2346</v>
      </c>
      <c r="F130" s="1850" t="s">
        <v>2347</v>
      </c>
      <c r="G130" s="1850" t="s">
        <v>22</v>
      </c>
      <c r="H130" s="1850" t="s">
        <v>22</v>
      </c>
      <c r="I130" s="1850" t="s">
        <v>850</v>
      </c>
    </row>
    <row customHeight="1" ht="11.25">
      <c r="A131" s="1850" t="s">
        <v>2247</v>
      </c>
      <c r="B131" s="1850" t="s">
        <v>16</v>
      </c>
      <c r="C131" s="1850" t="s">
        <v>2348</v>
      </c>
      <c r="D131" s="1850" t="s">
        <v>2349</v>
      </c>
      <c r="E131" s="1850" t="s">
        <v>2350</v>
      </c>
      <c r="F131" s="1850" t="s">
        <v>2324</v>
      </c>
      <c r="G131" s="1850" t="s">
        <v>2351</v>
      </c>
      <c r="H131" s="1850" t="s">
        <v>22</v>
      </c>
      <c r="I131" s="1850" t="s">
        <v>850</v>
      </c>
    </row>
    <row customHeight="1" ht="11.25">
      <c r="A132" s="1850" t="s">
        <v>2247</v>
      </c>
      <c r="B132" s="1850" t="s">
        <v>16</v>
      </c>
      <c r="C132" s="1850" t="s">
        <v>2559</v>
      </c>
      <c r="D132" s="1850" t="s">
        <v>2560</v>
      </c>
      <c r="E132" s="1850" t="s">
        <v>2561</v>
      </c>
      <c r="F132" s="1850" t="s">
        <v>2335</v>
      </c>
      <c r="G132" s="1850" t="s">
        <v>22</v>
      </c>
      <c r="H132" s="1850" t="s">
        <v>22</v>
      </c>
      <c r="I132" s="1850" t="s">
        <v>850</v>
      </c>
    </row>
    <row customHeight="1" ht="11.25">
      <c r="A133" s="1850" t="s">
        <v>2247</v>
      </c>
      <c r="B133" s="1850" t="s">
        <v>16</v>
      </c>
      <c r="C133" s="1850" t="s">
        <v>2562</v>
      </c>
      <c r="D133" s="1850" t="s">
        <v>2563</v>
      </c>
      <c r="E133" s="1850" t="s">
        <v>2564</v>
      </c>
      <c r="F133" s="1850" t="s">
        <v>50</v>
      </c>
      <c r="G133" s="1850" t="s">
        <v>2565</v>
      </c>
      <c r="H133" s="1850" t="s">
        <v>22</v>
      </c>
      <c r="I133" s="1850" t="s">
        <v>850</v>
      </c>
    </row>
    <row customHeight="1" ht="11.25">
      <c r="A134" s="1850" t="s">
        <v>2247</v>
      </c>
      <c r="B134" s="1850" t="s">
        <v>16</v>
      </c>
      <c r="C134" s="1850" t="s">
        <v>2352</v>
      </c>
      <c r="D134" s="1850" t="s">
        <v>2353</v>
      </c>
      <c r="E134" s="1850" t="s">
        <v>2354</v>
      </c>
      <c r="F134" s="1850" t="s">
        <v>2291</v>
      </c>
      <c r="G134" s="1850" t="s">
        <v>2355</v>
      </c>
      <c r="H134" s="1850" t="s">
        <v>22</v>
      </c>
      <c r="I134" s="1850" t="s">
        <v>850</v>
      </c>
    </row>
    <row customHeight="1" ht="11.25">
      <c r="A135" s="1850" t="s">
        <v>2247</v>
      </c>
      <c r="B135" s="1850" t="s">
        <v>16</v>
      </c>
      <c r="C135" s="1850" t="s">
        <v>2360</v>
      </c>
      <c r="D135" s="1850" t="s">
        <v>2361</v>
      </c>
      <c r="E135" s="1850" t="s">
        <v>2362</v>
      </c>
      <c r="F135" s="1850" t="s">
        <v>2266</v>
      </c>
      <c r="G135" s="1850" t="s">
        <v>2363</v>
      </c>
      <c r="H135" s="1850" t="s">
        <v>22</v>
      </c>
      <c r="I135" s="1850" t="s">
        <v>850</v>
      </c>
    </row>
    <row customHeight="1" ht="11.25">
      <c r="A136" s="1850" t="s">
        <v>2247</v>
      </c>
      <c r="B136" s="1850" t="s">
        <v>16</v>
      </c>
      <c r="C136" s="1850" t="s">
        <v>2364</v>
      </c>
      <c r="D136" s="1850" t="s">
        <v>2365</v>
      </c>
      <c r="E136" s="1850" t="s">
        <v>2366</v>
      </c>
      <c r="F136" s="1850" t="s">
        <v>2367</v>
      </c>
      <c r="G136" s="1850" t="s">
        <v>22</v>
      </c>
      <c r="H136" s="1850" t="s">
        <v>22</v>
      </c>
      <c r="I136" s="1850" t="s">
        <v>850</v>
      </c>
    </row>
    <row customHeight="1" ht="11.25">
      <c r="A137" s="1850" t="s">
        <v>2247</v>
      </c>
      <c r="B137" s="1850" t="s">
        <v>16</v>
      </c>
      <c r="C137" s="1850" t="s">
        <v>2368</v>
      </c>
      <c r="D137" s="1850" t="s">
        <v>2369</v>
      </c>
      <c r="E137" s="1850" t="s">
        <v>2370</v>
      </c>
      <c r="F137" s="1850" t="s">
        <v>50</v>
      </c>
      <c r="G137" s="1850" t="s">
        <v>22</v>
      </c>
      <c r="H137" s="1850" t="s">
        <v>22</v>
      </c>
      <c r="I137" s="1850" t="s">
        <v>850</v>
      </c>
    </row>
    <row customHeight="1" ht="11.25">
      <c r="A138" s="1850" t="s">
        <v>2247</v>
      </c>
      <c r="B138" s="1850" t="s">
        <v>16</v>
      </c>
      <c r="C138" s="1850" t="s">
        <v>2371</v>
      </c>
      <c r="D138" s="1850" t="s">
        <v>2372</v>
      </c>
      <c r="E138" s="1850" t="s">
        <v>2373</v>
      </c>
      <c r="F138" s="1850" t="s">
        <v>2374</v>
      </c>
      <c r="G138" s="1850" t="s">
        <v>22</v>
      </c>
      <c r="H138" s="1850" t="s">
        <v>22</v>
      </c>
      <c r="I138" s="1850" t="s">
        <v>850</v>
      </c>
    </row>
    <row customHeight="1" ht="11.25">
      <c r="A139" s="1850" t="s">
        <v>2247</v>
      </c>
      <c r="B139" s="1850" t="s">
        <v>16</v>
      </c>
      <c r="C139" s="1850" t="s">
        <v>2375</v>
      </c>
      <c r="D139" s="1850" t="s">
        <v>2376</v>
      </c>
      <c r="E139" s="1850" t="s">
        <v>2377</v>
      </c>
      <c r="F139" s="1850" t="s">
        <v>2378</v>
      </c>
      <c r="G139" s="1850" t="s">
        <v>22</v>
      </c>
      <c r="H139" s="1850" t="s">
        <v>22</v>
      </c>
      <c r="I139" s="1850" t="s">
        <v>850</v>
      </c>
    </row>
    <row customHeight="1" ht="11.25">
      <c r="A140" s="1850" t="s">
        <v>2247</v>
      </c>
      <c r="B140" s="1850" t="s">
        <v>16</v>
      </c>
      <c r="C140" s="1850" t="s">
        <v>2382</v>
      </c>
      <c r="D140" s="1850" t="s">
        <v>2383</v>
      </c>
      <c r="E140" s="1850" t="s">
        <v>2384</v>
      </c>
      <c r="F140" s="1850" t="s">
        <v>2309</v>
      </c>
      <c r="G140" s="1850" t="s">
        <v>22</v>
      </c>
      <c r="H140" s="1850" t="s">
        <v>22</v>
      </c>
      <c r="I140" s="1850" t="s">
        <v>850</v>
      </c>
    </row>
    <row customHeight="1" ht="11.25">
      <c r="A141" s="1850" t="s">
        <v>2247</v>
      </c>
      <c r="B141" s="1850" t="s">
        <v>16</v>
      </c>
      <c r="C141" s="1850" t="s">
        <v>2385</v>
      </c>
      <c r="D141" s="1850" t="s">
        <v>2386</v>
      </c>
      <c r="E141" s="1850" t="s">
        <v>2279</v>
      </c>
      <c r="F141" s="1850" t="s">
        <v>2387</v>
      </c>
      <c r="G141" s="1850" t="s">
        <v>22</v>
      </c>
      <c r="H141" s="1850" t="s">
        <v>22</v>
      </c>
      <c r="I141" s="1850" t="s">
        <v>850</v>
      </c>
    </row>
    <row customHeight="1" ht="11.25">
      <c r="A142" s="1850" t="s">
        <v>2247</v>
      </c>
      <c r="B142" s="1850" t="s">
        <v>16</v>
      </c>
      <c r="C142" s="1850" t="s">
        <v>2388</v>
      </c>
      <c r="D142" s="1850" t="s">
        <v>2389</v>
      </c>
      <c r="E142" s="1850" t="s">
        <v>2390</v>
      </c>
      <c r="F142" s="1850" t="s">
        <v>2335</v>
      </c>
      <c r="G142" s="1850" t="s">
        <v>2391</v>
      </c>
      <c r="H142" s="1850" t="s">
        <v>22</v>
      </c>
      <c r="I142" s="1850" t="s">
        <v>850</v>
      </c>
    </row>
    <row customHeight="1" ht="11.25">
      <c r="A143" s="1850" t="s">
        <v>2247</v>
      </c>
      <c r="B143" s="1850" t="s">
        <v>16</v>
      </c>
      <c r="C143" s="1850" t="s">
        <v>2566</v>
      </c>
      <c r="D143" s="1850" t="s">
        <v>2567</v>
      </c>
      <c r="E143" s="1850" t="s">
        <v>2568</v>
      </c>
      <c r="F143" s="1850" t="s">
        <v>2259</v>
      </c>
      <c r="G143" s="1850" t="s">
        <v>22</v>
      </c>
      <c r="H143" s="1850" t="s">
        <v>22</v>
      </c>
      <c r="I143" s="1850" t="s">
        <v>850</v>
      </c>
    </row>
    <row customHeight="1" ht="11.25">
      <c r="A144" s="1850" t="s">
        <v>2247</v>
      </c>
      <c r="B144" s="1850" t="s">
        <v>16</v>
      </c>
      <c r="C144" s="1850" t="s">
        <v>2392</v>
      </c>
      <c r="D144" s="1850" t="s">
        <v>2393</v>
      </c>
      <c r="E144" s="1850" t="s">
        <v>2394</v>
      </c>
      <c r="F144" s="1850" t="s">
        <v>2395</v>
      </c>
      <c r="G144" s="1850" t="s">
        <v>2396</v>
      </c>
      <c r="H144" s="1850" t="s">
        <v>22</v>
      </c>
      <c r="I144" s="1850" t="s">
        <v>850</v>
      </c>
    </row>
    <row customHeight="1" ht="11.25">
      <c r="A145" s="1850" t="s">
        <v>2247</v>
      </c>
      <c r="B145" s="1850" t="s">
        <v>16</v>
      </c>
      <c r="C145" s="1850" t="s">
        <v>2569</v>
      </c>
      <c r="D145" s="1850" t="s">
        <v>2570</v>
      </c>
      <c r="E145" s="1850" t="s">
        <v>2571</v>
      </c>
      <c r="F145" s="1850" t="s">
        <v>2347</v>
      </c>
      <c r="G145" s="1850" t="s">
        <v>2572</v>
      </c>
      <c r="H145" s="1850" t="s">
        <v>22</v>
      </c>
      <c r="I145" s="1850" t="s">
        <v>850</v>
      </c>
    </row>
    <row customHeight="1" ht="11.25">
      <c r="A146" s="1850" t="s">
        <v>2247</v>
      </c>
      <c r="B146" s="1850" t="s">
        <v>16</v>
      </c>
      <c r="C146" s="1850" t="s">
        <v>2573</v>
      </c>
      <c r="D146" s="1850" t="s">
        <v>2574</v>
      </c>
      <c r="E146" s="1850" t="s">
        <v>2575</v>
      </c>
      <c r="F146" s="1850" t="s">
        <v>2395</v>
      </c>
      <c r="G146" s="1850" t="s">
        <v>22</v>
      </c>
      <c r="H146" s="1850" t="s">
        <v>22</v>
      </c>
      <c r="I146" s="1850" t="s">
        <v>850</v>
      </c>
    </row>
    <row customHeight="1" ht="11.25">
      <c r="A147" s="1850" t="s">
        <v>2247</v>
      </c>
      <c r="B147" s="1850" t="s">
        <v>16</v>
      </c>
      <c r="C147" s="1850" t="s">
        <v>2576</v>
      </c>
      <c r="D147" s="1850" t="s">
        <v>2577</v>
      </c>
      <c r="E147" s="1850" t="s">
        <v>2578</v>
      </c>
      <c r="F147" s="1850" t="s">
        <v>2259</v>
      </c>
      <c r="G147" s="1850" t="s">
        <v>22</v>
      </c>
      <c r="H147" s="1850" t="s">
        <v>22</v>
      </c>
      <c r="I147" s="1850" t="s">
        <v>850</v>
      </c>
    </row>
    <row customHeight="1" ht="11.25">
      <c r="A148" s="1850" t="s">
        <v>2247</v>
      </c>
      <c r="B148" s="1850" t="s">
        <v>16</v>
      </c>
      <c r="C148" s="1850" t="s">
        <v>2579</v>
      </c>
      <c r="D148" s="1850" t="s">
        <v>2580</v>
      </c>
      <c r="E148" s="1850" t="s">
        <v>2581</v>
      </c>
      <c r="F148" s="1850" t="s">
        <v>2251</v>
      </c>
      <c r="G148" s="1850" t="s">
        <v>22</v>
      </c>
      <c r="H148" s="1850" t="s">
        <v>22</v>
      </c>
      <c r="I148" s="1850" t="s">
        <v>850</v>
      </c>
    </row>
    <row customHeight="1" ht="11.25">
      <c r="A149" s="1850" t="s">
        <v>2247</v>
      </c>
      <c r="B149" s="1850" t="s">
        <v>16</v>
      </c>
      <c r="C149" s="1850" t="s">
        <v>2407</v>
      </c>
      <c r="D149" s="1850" t="s">
        <v>2408</v>
      </c>
      <c r="E149" s="1850" t="s">
        <v>2409</v>
      </c>
      <c r="F149" s="1850" t="s">
        <v>2291</v>
      </c>
      <c r="G149" s="1850" t="s">
        <v>22</v>
      </c>
      <c r="H149" s="1850" t="s">
        <v>22</v>
      </c>
      <c r="I149" s="1850" t="s">
        <v>850</v>
      </c>
    </row>
    <row customHeight="1" ht="11.25">
      <c r="A150" s="1850" t="s">
        <v>2247</v>
      </c>
      <c r="B150" s="1850" t="s">
        <v>16</v>
      </c>
      <c r="C150" s="1850" t="s">
        <v>2410</v>
      </c>
      <c r="D150" s="1850" t="s">
        <v>2411</v>
      </c>
      <c r="E150" s="1850" t="s">
        <v>2412</v>
      </c>
      <c r="F150" s="1850" t="s">
        <v>2400</v>
      </c>
      <c r="G150" s="1850" t="s">
        <v>2413</v>
      </c>
      <c r="H150" s="1850" t="s">
        <v>22</v>
      </c>
      <c r="I150" s="1850" t="s">
        <v>850</v>
      </c>
    </row>
    <row customHeight="1" ht="11.25">
      <c r="A151" s="1850" t="s">
        <v>2247</v>
      </c>
      <c r="B151" s="1850" t="s">
        <v>16</v>
      </c>
      <c r="C151" s="1850" t="s">
        <v>2429</v>
      </c>
      <c r="D151" s="1850" t="s">
        <v>2430</v>
      </c>
      <c r="E151" s="1850" t="s">
        <v>2431</v>
      </c>
      <c r="F151" s="1850" t="s">
        <v>2305</v>
      </c>
      <c r="G151" s="1850" t="s">
        <v>22</v>
      </c>
      <c r="H151" s="1850" t="s">
        <v>22</v>
      </c>
      <c r="I151" s="1850" t="s">
        <v>850</v>
      </c>
    </row>
    <row customHeight="1" ht="11.25">
      <c r="A152" s="1850" t="s">
        <v>2247</v>
      </c>
      <c r="B152" s="1850" t="s">
        <v>16</v>
      </c>
      <c r="C152" s="1850" t="s">
        <v>2432</v>
      </c>
      <c r="D152" s="1850" t="s">
        <v>2433</v>
      </c>
      <c r="E152" s="1850" t="s">
        <v>2434</v>
      </c>
      <c r="F152" s="1850" t="s">
        <v>2435</v>
      </c>
      <c r="G152" s="1850" t="s">
        <v>22</v>
      </c>
      <c r="H152" s="1850" t="s">
        <v>22</v>
      </c>
      <c r="I152" s="1850" t="s">
        <v>850</v>
      </c>
    </row>
    <row customHeight="1" ht="11.25">
      <c r="A153" s="1850" t="s">
        <v>2247</v>
      </c>
      <c r="B153" s="1850" t="s">
        <v>16</v>
      </c>
      <c r="C153" s="1850" t="s">
        <v>2582</v>
      </c>
      <c r="D153" s="1850" t="s">
        <v>2583</v>
      </c>
      <c r="E153" s="1850" t="s">
        <v>2584</v>
      </c>
      <c r="F153" s="1850" t="s">
        <v>2335</v>
      </c>
      <c r="G153" s="1850" t="s">
        <v>22</v>
      </c>
      <c r="H153" s="1850" t="s">
        <v>22</v>
      </c>
      <c r="I153" s="1850" t="s">
        <v>850</v>
      </c>
    </row>
    <row customHeight="1" ht="11.25">
      <c r="A154" s="1850" t="s">
        <v>2247</v>
      </c>
      <c r="B154" s="1850" t="s">
        <v>16</v>
      </c>
      <c r="C154" s="1850" t="s">
        <v>2585</v>
      </c>
      <c r="D154" s="1850" t="s">
        <v>2586</v>
      </c>
      <c r="E154" s="1850" t="s">
        <v>2587</v>
      </c>
      <c r="F154" s="1850" t="s">
        <v>2259</v>
      </c>
      <c r="G154" s="1850" t="s">
        <v>22</v>
      </c>
      <c r="H154" s="1850" t="s">
        <v>22</v>
      </c>
      <c r="I154" s="1850" t="s">
        <v>850</v>
      </c>
    </row>
    <row customHeight="1" ht="11.25">
      <c r="A155" s="1850" t="s">
        <v>2247</v>
      </c>
      <c r="B155" s="1850" t="s">
        <v>16</v>
      </c>
      <c r="C155" s="1850" t="s">
        <v>2439</v>
      </c>
      <c r="D155" s="1850" t="s">
        <v>2440</v>
      </c>
      <c r="E155" s="1850" t="s">
        <v>2441</v>
      </c>
      <c r="F155" s="1850" t="s">
        <v>2251</v>
      </c>
      <c r="G155" s="1850" t="s">
        <v>22</v>
      </c>
      <c r="H155" s="1850" t="s">
        <v>22</v>
      </c>
      <c r="I155" s="1850" t="s">
        <v>850</v>
      </c>
    </row>
    <row customHeight="1" ht="11.25">
      <c r="A156" s="1850" t="s">
        <v>2247</v>
      </c>
      <c r="B156" s="1850" t="s">
        <v>16</v>
      </c>
      <c r="C156" s="1850" t="s">
        <v>13</v>
      </c>
      <c r="D156" s="1850" t="s">
        <v>45</v>
      </c>
      <c r="E156" s="1850" t="s">
        <v>48</v>
      </c>
      <c r="F156" s="1850" t="s">
        <v>50</v>
      </c>
      <c r="G156" s="1850" t="s">
        <v>2588</v>
      </c>
      <c r="H156" s="1850" t="s">
        <v>22</v>
      </c>
      <c r="I156" s="1850" t="s">
        <v>850</v>
      </c>
    </row>
    <row customHeight="1" ht="11.25">
      <c r="A157" s="1850" t="s">
        <v>2247</v>
      </c>
      <c r="B157" s="1850" t="s">
        <v>16</v>
      </c>
      <c r="C157" s="1850" t="s">
        <v>2442</v>
      </c>
      <c r="D157" s="1850" t="s">
        <v>2443</v>
      </c>
      <c r="E157" s="1850" t="s">
        <v>2444</v>
      </c>
      <c r="F157" s="1850" t="s">
        <v>2259</v>
      </c>
      <c r="G157" s="1850" t="s">
        <v>22</v>
      </c>
      <c r="H157" s="1850" t="s">
        <v>22</v>
      </c>
      <c r="I157" s="1850" t="s">
        <v>850</v>
      </c>
    </row>
    <row customHeight="1" ht="11.25">
      <c r="A158" s="1850" t="s">
        <v>2247</v>
      </c>
      <c r="B158" s="1850" t="s">
        <v>16</v>
      </c>
      <c r="C158" s="1850" t="s">
        <v>2445</v>
      </c>
      <c r="D158" s="1850" t="s">
        <v>2446</v>
      </c>
      <c r="E158" s="1850" t="s">
        <v>2447</v>
      </c>
      <c r="F158" s="1850" t="s">
        <v>2251</v>
      </c>
      <c r="G158" s="1850" t="s">
        <v>2448</v>
      </c>
      <c r="H158" s="1850" t="s">
        <v>22</v>
      </c>
      <c r="I158" s="1850" t="s">
        <v>850</v>
      </c>
    </row>
    <row customHeight="1" ht="11.25">
      <c r="A159" s="1850" t="s">
        <v>2247</v>
      </c>
      <c r="B159" s="1850" t="s">
        <v>16</v>
      </c>
      <c r="C159" s="1850" t="s">
        <v>2455</v>
      </c>
      <c r="D159" s="1850" t="s">
        <v>2456</v>
      </c>
      <c r="E159" s="1850" t="s">
        <v>2457</v>
      </c>
      <c r="F159" s="1850" t="s">
        <v>2251</v>
      </c>
      <c r="G159" s="1850" t="s">
        <v>2458</v>
      </c>
      <c r="H159" s="1850" t="s">
        <v>22</v>
      </c>
      <c r="I159" s="1850" t="s">
        <v>850</v>
      </c>
    </row>
    <row customHeight="1" ht="11.25">
      <c r="A160" s="1850" t="s">
        <v>2247</v>
      </c>
      <c r="B160" s="1850" t="s">
        <v>16</v>
      </c>
      <c r="C160" s="1850" t="s">
        <v>2589</v>
      </c>
      <c r="D160" s="1850" t="s">
        <v>2590</v>
      </c>
      <c r="E160" s="1850" t="s">
        <v>2591</v>
      </c>
      <c r="F160" s="1850" t="s">
        <v>2266</v>
      </c>
      <c r="G160" s="1850" t="s">
        <v>22</v>
      </c>
      <c r="H160" s="1850" t="s">
        <v>2592</v>
      </c>
      <c r="I160" s="1850" t="s">
        <v>850</v>
      </c>
    </row>
    <row customHeight="1" ht="11.25">
      <c r="A161" s="1850" t="s">
        <v>2247</v>
      </c>
      <c r="B161" s="1850" t="s">
        <v>16</v>
      </c>
      <c r="C161" s="1850" t="s">
        <v>2593</v>
      </c>
      <c r="D161" s="1850" t="s">
        <v>2594</v>
      </c>
      <c r="E161" s="1850" t="s">
        <v>2595</v>
      </c>
      <c r="F161" s="1850" t="s">
        <v>2251</v>
      </c>
      <c r="G161" s="1850" t="s">
        <v>22</v>
      </c>
      <c r="H161" s="1850" t="s">
        <v>22</v>
      </c>
      <c r="I161" s="1850" t="s">
        <v>850</v>
      </c>
    </row>
    <row customHeight="1" ht="11.25">
      <c r="A162" s="1850" t="s">
        <v>2247</v>
      </c>
      <c r="B162" s="1850" t="s">
        <v>16</v>
      </c>
      <c r="C162" s="1850" t="s">
        <v>2475</v>
      </c>
      <c r="D162" s="1850" t="s">
        <v>2476</v>
      </c>
      <c r="E162" s="1850" t="s">
        <v>2477</v>
      </c>
      <c r="F162" s="1850" t="s">
        <v>2309</v>
      </c>
      <c r="G162" s="1850" t="s">
        <v>22</v>
      </c>
      <c r="H162" s="1850" t="s">
        <v>22</v>
      </c>
      <c r="I162" s="1850" t="s">
        <v>850</v>
      </c>
    </row>
    <row customHeight="1" ht="11.25">
      <c r="A163" s="1850" t="s">
        <v>2247</v>
      </c>
      <c r="B163" s="1850" t="s">
        <v>16</v>
      </c>
      <c r="C163" s="1850" t="s">
        <v>2478</v>
      </c>
      <c r="D163" s="1850" t="s">
        <v>2479</v>
      </c>
      <c r="E163" s="1850" t="s">
        <v>2480</v>
      </c>
      <c r="F163" s="1850" t="s">
        <v>2251</v>
      </c>
      <c r="G163" s="1850" t="s">
        <v>2481</v>
      </c>
      <c r="H163" s="1850" t="s">
        <v>22</v>
      </c>
      <c r="I163" s="1850" t="s">
        <v>850</v>
      </c>
    </row>
    <row customHeight="1" ht="11.25">
      <c r="A164" s="1850" t="s">
        <v>2247</v>
      </c>
      <c r="B164" s="1850" t="s">
        <v>16</v>
      </c>
      <c r="C164" s="1850" t="s">
        <v>2596</v>
      </c>
      <c r="D164" s="1850" t="s">
        <v>2597</v>
      </c>
      <c r="E164" s="1850" t="s">
        <v>2598</v>
      </c>
      <c r="F164" s="1850" t="s">
        <v>2335</v>
      </c>
      <c r="G164" s="1850" t="s">
        <v>22</v>
      </c>
      <c r="H164" s="1850" t="s">
        <v>22</v>
      </c>
      <c r="I164" s="1850" t="s">
        <v>850</v>
      </c>
    </row>
    <row customHeight="1" ht="11.25">
      <c r="A165" s="1850" t="s">
        <v>2247</v>
      </c>
      <c r="B165" s="1850" t="s">
        <v>16</v>
      </c>
      <c r="C165" s="1850" t="s">
        <v>2485</v>
      </c>
      <c r="D165" s="1850" t="s">
        <v>2486</v>
      </c>
      <c r="E165" s="1850" t="s">
        <v>2487</v>
      </c>
      <c r="F165" s="1850" t="s">
        <v>2251</v>
      </c>
      <c r="G165" s="1850" t="s">
        <v>2488</v>
      </c>
      <c r="H165" s="1850" t="s">
        <v>22</v>
      </c>
      <c r="I165" s="1850" t="s">
        <v>850</v>
      </c>
    </row>
    <row customHeight="1" ht="11.25">
      <c r="A166" s="1850" t="s">
        <v>2247</v>
      </c>
      <c r="B166" s="1850" t="s">
        <v>16</v>
      </c>
      <c r="C166" s="1850" t="s">
        <v>2489</v>
      </c>
      <c r="D166" s="1850" t="s">
        <v>2490</v>
      </c>
      <c r="E166" s="1850" t="s">
        <v>2491</v>
      </c>
      <c r="F166" s="1850" t="s">
        <v>2400</v>
      </c>
      <c r="G166" s="1850" t="s">
        <v>22</v>
      </c>
      <c r="H166" s="1850" t="s">
        <v>22</v>
      </c>
      <c r="I166" s="1850" t="s">
        <v>850</v>
      </c>
    </row>
    <row customHeight="1" ht="11.25">
      <c r="A167" s="1850" t="s">
        <v>2247</v>
      </c>
      <c r="B167" s="1850" t="s">
        <v>16</v>
      </c>
      <c r="C167" s="1850" t="s">
        <v>2500</v>
      </c>
      <c r="D167" s="1850" t="s">
        <v>2501</v>
      </c>
      <c r="E167" s="1850" t="s">
        <v>2502</v>
      </c>
      <c r="F167" s="1850" t="s">
        <v>2309</v>
      </c>
      <c r="G167" s="1850" t="s">
        <v>2503</v>
      </c>
      <c r="H167" s="1850" t="s">
        <v>22</v>
      </c>
      <c r="I167" s="1850" t="s">
        <v>850</v>
      </c>
    </row>
    <row customHeight="1" ht="11.25">
      <c r="A168" s="1850" t="s">
        <v>2247</v>
      </c>
      <c r="B168" s="1850" t="s">
        <v>16</v>
      </c>
      <c r="C168" s="1850" t="s">
        <v>22</v>
      </c>
      <c r="D168" s="1850" t="s">
        <v>2513</v>
      </c>
      <c r="E168" s="1850" t="s">
        <v>2514</v>
      </c>
      <c r="F168" s="1850" t="s">
        <v>2251</v>
      </c>
      <c r="G168" s="1850" t="s">
        <v>22</v>
      </c>
      <c r="H168" s="1850" t="s">
        <v>22</v>
      </c>
      <c r="I168" s="1850" t="s">
        <v>850</v>
      </c>
    </row>
    <row customHeight="1" ht="11.25">
      <c r="A169" s="1850" t="s">
        <v>2247</v>
      </c>
      <c r="B169" s="1850" t="s">
        <v>16</v>
      </c>
      <c r="C169" s="1850" t="s">
        <v>2599</v>
      </c>
      <c r="D169" s="1850" t="s">
        <v>2600</v>
      </c>
      <c r="E169" s="1850" t="s">
        <v>2601</v>
      </c>
      <c r="F169" s="1850" t="s">
        <v>2251</v>
      </c>
      <c r="G169" s="1850" t="s">
        <v>22</v>
      </c>
      <c r="H169" s="1850" t="s">
        <v>22</v>
      </c>
      <c r="I169" s="1850" t="s">
        <v>850</v>
      </c>
    </row>
    <row customHeight="1" ht="11.25">
      <c r="A170" s="1850" t="s">
        <v>2247</v>
      </c>
      <c r="B170" s="1850" t="s">
        <v>16</v>
      </c>
      <c r="C170" s="1850" t="s">
        <v>2518</v>
      </c>
      <c r="D170" s="1850" t="s">
        <v>2519</v>
      </c>
      <c r="E170" s="1850" t="s">
        <v>2520</v>
      </c>
      <c r="F170" s="1850" t="s">
        <v>2521</v>
      </c>
      <c r="G170" s="1850" t="s">
        <v>22</v>
      </c>
      <c r="H170" s="1850" t="s">
        <v>22</v>
      </c>
      <c r="I170" s="1850" t="s">
        <v>850</v>
      </c>
    </row>
    <row customHeight="1" ht="11.25">
      <c r="A171" s="1850" t="s">
        <v>2247</v>
      </c>
      <c r="B171" s="1850" t="s">
        <v>16</v>
      </c>
      <c r="C171" s="1850" t="s">
        <v>2522</v>
      </c>
      <c r="D171" s="1850" t="s">
        <v>2523</v>
      </c>
      <c r="E171" s="1850" t="s">
        <v>2520</v>
      </c>
      <c r="F171" s="1850" t="s">
        <v>2524</v>
      </c>
      <c r="G171" s="1850" t="s">
        <v>2525</v>
      </c>
      <c r="H171" s="1850" t="s">
        <v>22</v>
      </c>
      <c r="I171" s="1850" t="s">
        <v>850</v>
      </c>
    </row>
    <row customHeight="1" ht="11.25">
      <c r="A172" s="1850" t="s">
        <v>2247</v>
      </c>
      <c r="B172" s="1850" t="s">
        <v>16</v>
      </c>
      <c r="C172" s="1850" t="s">
        <v>2602</v>
      </c>
      <c r="D172" s="1850" t="s">
        <v>2603</v>
      </c>
      <c r="E172" s="1850" t="s">
        <v>2604</v>
      </c>
      <c r="F172" s="1850" t="s">
        <v>2251</v>
      </c>
      <c r="G172" s="1850" t="s">
        <v>22</v>
      </c>
      <c r="H172" s="1850" t="s">
        <v>22</v>
      </c>
      <c r="I172" s="1850" t="s">
        <v>850</v>
      </c>
    </row>
    <row customHeight="1" ht="11.25">
      <c r="A173" s="1850" t="s">
        <v>2247</v>
      </c>
      <c r="B173" s="1850" t="s">
        <v>16</v>
      </c>
      <c r="C173" s="1850" t="s">
        <v>2605</v>
      </c>
      <c r="D173" s="1850" t="s">
        <v>2606</v>
      </c>
      <c r="E173" s="1850" t="s">
        <v>2607</v>
      </c>
      <c r="F173" s="1850" t="s">
        <v>2367</v>
      </c>
      <c r="G173" s="1850" t="s">
        <v>22</v>
      </c>
      <c r="H173" s="1850" t="s">
        <v>22</v>
      </c>
      <c r="I173" s="1850" t="s">
        <v>850</v>
      </c>
    </row>
    <row customHeight="1" ht="11.25">
      <c r="A174" s="1850" t="s">
        <v>2247</v>
      </c>
      <c r="B174" s="1850" t="s">
        <v>16</v>
      </c>
      <c r="C174" s="1850" t="s">
        <v>2248</v>
      </c>
      <c r="D174" s="1850" t="s">
        <v>2249</v>
      </c>
      <c r="E174" s="1850" t="s">
        <v>2250</v>
      </c>
      <c r="F174" s="1850" t="s">
        <v>2251</v>
      </c>
      <c r="G174" s="1850" t="s">
        <v>22</v>
      </c>
      <c r="H174" s="1850" t="s">
        <v>22</v>
      </c>
      <c r="I174" s="1850" t="s">
        <v>903</v>
      </c>
    </row>
    <row customHeight="1" ht="11.25">
      <c r="A175" s="1850" t="s">
        <v>2247</v>
      </c>
      <c r="B175" s="1850" t="s">
        <v>16</v>
      </c>
      <c r="C175" s="1850" t="s">
        <v>2252</v>
      </c>
      <c r="D175" s="1850" t="s">
        <v>2253</v>
      </c>
      <c r="E175" s="1850" t="s">
        <v>2254</v>
      </c>
      <c r="F175" s="1850" t="s">
        <v>2255</v>
      </c>
      <c r="G175" s="1850" t="s">
        <v>22</v>
      </c>
      <c r="H175" s="1850" t="s">
        <v>22</v>
      </c>
      <c r="I175" s="1850" t="s">
        <v>903</v>
      </c>
    </row>
    <row customHeight="1" ht="11.25">
      <c r="A176" s="1850" t="s">
        <v>2247</v>
      </c>
      <c r="B176" s="1850" t="s">
        <v>16</v>
      </c>
      <c r="C176" s="1850" t="s">
        <v>2274</v>
      </c>
      <c r="D176" s="1850" t="s">
        <v>2275</v>
      </c>
      <c r="E176" s="1850" t="s">
        <v>2276</v>
      </c>
      <c r="F176" s="1850" t="s">
        <v>2251</v>
      </c>
      <c r="G176" s="1850" t="s">
        <v>22</v>
      </c>
      <c r="H176" s="1850" t="s">
        <v>22</v>
      </c>
      <c r="I176" s="1850" t="s">
        <v>903</v>
      </c>
    </row>
    <row customHeight="1" ht="11.25">
      <c r="A177" s="1850" t="s">
        <v>2247</v>
      </c>
      <c r="B177" s="1850" t="s">
        <v>16</v>
      </c>
      <c r="C177" s="1850" t="s">
        <v>2540</v>
      </c>
      <c r="D177" s="1850" t="s">
        <v>2541</v>
      </c>
      <c r="E177" s="1850" t="s">
        <v>2542</v>
      </c>
      <c r="F177" s="1850" t="s">
        <v>2378</v>
      </c>
      <c r="G177" s="1850" t="s">
        <v>22</v>
      </c>
      <c r="H177" s="1850" t="s">
        <v>22</v>
      </c>
      <c r="I177" s="1850" t="s">
        <v>903</v>
      </c>
    </row>
    <row customHeight="1" ht="11.25">
      <c r="A178" s="1850" t="s">
        <v>2247</v>
      </c>
      <c r="B178" s="1850" t="s">
        <v>16</v>
      </c>
      <c r="C178" s="1850" t="s">
        <v>2277</v>
      </c>
      <c r="D178" s="1850" t="s">
        <v>2278</v>
      </c>
      <c r="E178" s="1850" t="s">
        <v>2279</v>
      </c>
      <c r="F178" s="1850" t="s">
        <v>2280</v>
      </c>
      <c r="G178" s="1850" t="s">
        <v>22</v>
      </c>
      <c r="H178" s="1850" t="s">
        <v>22</v>
      </c>
      <c r="I178" s="1850" t="s">
        <v>903</v>
      </c>
    </row>
    <row customHeight="1" ht="11.25">
      <c r="A179" s="1850" t="s">
        <v>2247</v>
      </c>
      <c r="B179" s="1850" t="s">
        <v>16</v>
      </c>
      <c r="C179" s="1850" t="s">
        <v>2543</v>
      </c>
      <c r="D179" s="1850" t="s">
        <v>2544</v>
      </c>
      <c r="E179" s="1850" t="s">
        <v>2545</v>
      </c>
      <c r="F179" s="1850" t="s">
        <v>2251</v>
      </c>
      <c r="G179" s="1850" t="s">
        <v>22</v>
      </c>
      <c r="H179" s="1850" t="s">
        <v>22</v>
      </c>
      <c r="I179" s="1850" t="s">
        <v>903</v>
      </c>
    </row>
    <row customHeight="1" ht="11.25">
      <c r="A180" s="1850" t="s">
        <v>2247</v>
      </c>
      <c r="B180" s="1850" t="s">
        <v>16</v>
      </c>
      <c r="C180" s="1850" t="s">
        <v>2284</v>
      </c>
      <c r="D180" s="1850" t="s">
        <v>2285</v>
      </c>
      <c r="E180" s="1850" t="s">
        <v>2286</v>
      </c>
      <c r="F180" s="1850" t="s">
        <v>2266</v>
      </c>
      <c r="G180" s="1850" t="s">
        <v>2287</v>
      </c>
      <c r="H180" s="1850" t="s">
        <v>22</v>
      </c>
      <c r="I180" s="1850" t="s">
        <v>903</v>
      </c>
    </row>
    <row customHeight="1" ht="11.25">
      <c r="A181" s="1850" t="s">
        <v>2247</v>
      </c>
      <c r="B181" s="1850" t="s">
        <v>16</v>
      </c>
      <c r="C181" s="1850" t="s">
        <v>2288</v>
      </c>
      <c r="D181" s="1850" t="s">
        <v>2289</v>
      </c>
      <c r="E181" s="1850" t="s">
        <v>2290</v>
      </c>
      <c r="F181" s="1850" t="s">
        <v>2291</v>
      </c>
      <c r="G181" s="1850" t="s">
        <v>22</v>
      </c>
      <c r="H181" s="1850" t="s">
        <v>22</v>
      </c>
      <c r="I181" s="1850" t="s">
        <v>903</v>
      </c>
    </row>
    <row customHeight="1" ht="11.25">
      <c r="A182" s="1850" t="s">
        <v>2247</v>
      </c>
      <c r="B182" s="1850" t="s">
        <v>16</v>
      </c>
      <c r="C182" s="1850" t="s">
        <v>2292</v>
      </c>
      <c r="D182" s="1850" t="s">
        <v>2293</v>
      </c>
      <c r="E182" s="1850" t="s">
        <v>2294</v>
      </c>
      <c r="F182" s="1850" t="s">
        <v>2259</v>
      </c>
      <c r="G182" s="1850" t="s">
        <v>22</v>
      </c>
      <c r="H182" s="1850" t="s">
        <v>22</v>
      </c>
      <c r="I182" s="1850" t="s">
        <v>903</v>
      </c>
    </row>
    <row customHeight="1" ht="11.25">
      <c r="A183" s="1850" t="s">
        <v>2247</v>
      </c>
      <c r="B183" s="1850" t="s">
        <v>16</v>
      </c>
      <c r="C183" s="1850" t="s">
        <v>2295</v>
      </c>
      <c r="D183" s="1850" t="s">
        <v>2296</v>
      </c>
      <c r="E183" s="1850" t="s">
        <v>2297</v>
      </c>
      <c r="F183" s="1850" t="s">
        <v>2291</v>
      </c>
      <c r="G183" s="1850" t="s">
        <v>22</v>
      </c>
      <c r="H183" s="1850" t="s">
        <v>22</v>
      </c>
      <c r="I183" s="1850" t="s">
        <v>903</v>
      </c>
    </row>
    <row customHeight="1" ht="11.25">
      <c r="A184" s="1850" t="s">
        <v>2247</v>
      </c>
      <c r="B184" s="1850" t="s">
        <v>16</v>
      </c>
      <c r="C184" s="1850" t="s">
        <v>2546</v>
      </c>
      <c r="D184" s="1850" t="s">
        <v>2547</v>
      </c>
      <c r="E184" s="1850" t="s">
        <v>2548</v>
      </c>
      <c r="F184" s="1850" t="s">
        <v>2301</v>
      </c>
      <c r="G184" s="1850" t="s">
        <v>2549</v>
      </c>
      <c r="H184" s="1850" t="s">
        <v>22</v>
      </c>
      <c r="I184" s="1850" t="s">
        <v>903</v>
      </c>
    </row>
    <row customHeight="1" ht="11.25">
      <c r="A185" s="1850" t="s">
        <v>2247</v>
      </c>
      <c r="B185" s="1850" t="s">
        <v>16</v>
      </c>
      <c r="C185" s="1850" t="s">
        <v>2550</v>
      </c>
      <c r="D185" s="1850" t="s">
        <v>2551</v>
      </c>
      <c r="E185" s="1850" t="s">
        <v>2304</v>
      </c>
      <c r="F185" s="1850" t="s">
        <v>2552</v>
      </c>
      <c r="G185" s="1850" t="s">
        <v>22</v>
      </c>
      <c r="H185" s="1850" t="s">
        <v>22</v>
      </c>
      <c r="I185" s="1850" t="s">
        <v>903</v>
      </c>
    </row>
    <row customHeight="1" ht="11.25">
      <c r="A186" s="1850" t="s">
        <v>2247</v>
      </c>
      <c r="B186" s="1850" t="s">
        <v>16</v>
      </c>
      <c r="C186" s="1850" t="s">
        <v>2298</v>
      </c>
      <c r="D186" s="1850" t="s">
        <v>2299</v>
      </c>
      <c r="E186" s="1850" t="s">
        <v>2300</v>
      </c>
      <c r="F186" s="1850" t="s">
        <v>2301</v>
      </c>
      <c r="G186" s="1850" t="s">
        <v>22</v>
      </c>
      <c r="H186" s="1850" t="s">
        <v>22</v>
      </c>
      <c r="I186" s="1850" t="s">
        <v>903</v>
      </c>
    </row>
    <row customHeight="1" ht="11.25">
      <c r="A187" s="1850" t="s">
        <v>2247</v>
      </c>
      <c r="B187" s="1850" t="s">
        <v>16</v>
      </c>
      <c r="C187" s="1850" t="s">
        <v>2553</v>
      </c>
      <c r="D187" s="1850" t="s">
        <v>2554</v>
      </c>
      <c r="E187" s="1850" t="s">
        <v>2555</v>
      </c>
      <c r="F187" s="1850" t="s">
        <v>2374</v>
      </c>
      <c r="G187" s="1850" t="s">
        <v>22</v>
      </c>
      <c r="H187" s="1850" t="s">
        <v>22</v>
      </c>
      <c r="I187" s="1850" t="s">
        <v>903</v>
      </c>
    </row>
    <row customHeight="1" ht="11.25">
      <c r="A188" s="1850" t="s">
        <v>2247</v>
      </c>
      <c r="B188" s="1850" t="s">
        <v>16</v>
      </c>
      <c r="C188" s="1850" t="s">
        <v>2302</v>
      </c>
      <c r="D188" s="1850" t="s">
        <v>2303</v>
      </c>
      <c r="E188" s="1850" t="s">
        <v>2304</v>
      </c>
      <c r="F188" s="1850" t="s">
        <v>2305</v>
      </c>
      <c r="G188" s="1850" t="s">
        <v>22</v>
      </c>
      <c r="H188" s="1850" t="s">
        <v>22</v>
      </c>
      <c r="I188" s="1850" t="s">
        <v>903</v>
      </c>
    </row>
    <row customHeight="1" ht="11.25">
      <c r="A189" s="1850" t="s">
        <v>2247</v>
      </c>
      <c r="B189" s="1850" t="s">
        <v>16</v>
      </c>
      <c r="C189" s="1850" t="s">
        <v>2306</v>
      </c>
      <c r="D189" s="1850" t="s">
        <v>2307</v>
      </c>
      <c r="E189" s="1850" t="s">
        <v>2308</v>
      </c>
      <c r="F189" s="1850" t="s">
        <v>2309</v>
      </c>
      <c r="G189" s="1850" t="s">
        <v>22</v>
      </c>
      <c r="H189" s="1850" t="s">
        <v>22</v>
      </c>
      <c r="I189" s="1850" t="s">
        <v>903</v>
      </c>
    </row>
    <row customHeight="1" ht="11.25">
      <c r="A190" s="1850" t="s">
        <v>2247</v>
      </c>
      <c r="B190" s="1850" t="s">
        <v>16</v>
      </c>
      <c r="C190" s="1850" t="s">
        <v>2313</v>
      </c>
      <c r="D190" s="1850" t="s">
        <v>2314</v>
      </c>
      <c r="E190" s="1850" t="s">
        <v>2315</v>
      </c>
      <c r="F190" s="1850" t="s">
        <v>2316</v>
      </c>
      <c r="G190" s="1850" t="s">
        <v>2317</v>
      </c>
      <c r="H190" s="1850" t="s">
        <v>22</v>
      </c>
      <c r="I190" s="1850" t="s">
        <v>903</v>
      </c>
    </row>
    <row customHeight="1" ht="11.25">
      <c r="A191" s="1850" t="s">
        <v>2247</v>
      </c>
      <c r="B191" s="1850" t="s">
        <v>16</v>
      </c>
      <c r="C191" s="1850" t="s">
        <v>2318</v>
      </c>
      <c r="D191" s="1850" t="s">
        <v>2319</v>
      </c>
      <c r="E191" s="1850" t="s">
        <v>2320</v>
      </c>
      <c r="F191" s="1850" t="s">
        <v>2273</v>
      </c>
      <c r="G191" s="1850" t="s">
        <v>22</v>
      </c>
      <c r="H191" s="1850" t="s">
        <v>22</v>
      </c>
      <c r="I191" s="1850" t="s">
        <v>903</v>
      </c>
    </row>
    <row customHeight="1" ht="11.25">
      <c r="A192" s="1850" t="s">
        <v>2247</v>
      </c>
      <c r="B192" s="1850" t="s">
        <v>16</v>
      </c>
      <c r="C192" s="1850" t="s">
        <v>2321</v>
      </c>
      <c r="D192" s="1850" t="s">
        <v>2322</v>
      </c>
      <c r="E192" s="1850" t="s">
        <v>2323</v>
      </c>
      <c r="F192" s="1850" t="s">
        <v>2324</v>
      </c>
      <c r="G192" s="1850" t="s">
        <v>2325</v>
      </c>
      <c r="H192" s="1850" t="s">
        <v>22</v>
      </c>
      <c r="I192" s="1850" t="s">
        <v>903</v>
      </c>
    </row>
    <row customHeight="1" ht="11.25">
      <c r="A193" s="1850" t="s">
        <v>2247</v>
      </c>
      <c r="B193" s="1850" t="s">
        <v>16</v>
      </c>
      <c r="C193" s="1850" t="s">
        <v>2333</v>
      </c>
      <c r="D193" s="1850" t="s">
        <v>2330</v>
      </c>
      <c r="E193" s="1850" t="s">
        <v>2334</v>
      </c>
      <c r="F193" s="1850" t="s">
        <v>2335</v>
      </c>
      <c r="G193" s="1850" t="s">
        <v>2336</v>
      </c>
      <c r="H193" s="1850" t="s">
        <v>22</v>
      </c>
      <c r="I193" s="1850" t="s">
        <v>903</v>
      </c>
    </row>
    <row customHeight="1" ht="11.25">
      <c r="A194" s="1850" t="s">
        <v>2247</v>
      </c>
      <c r="B194" s="1850" t="s">
        <v>16</v>
      </c>
      <c r="C194" s="1850" t="s">
        <v>2337</v>
      </c>
      <c r="D194" s="1850" t="s">
        <v>2338</v>
      </c>
      <c r="E194" s="1850" t="s">
        <v>2339</v>
      </c>
      <c r="F194" s="1850" t="s">
        <v>2335</v>
      </c>
      <c r="G194" s="1850" t="s">
        <v>2340</v>
      </c>
      <c r="H194" s="1850" t="s">
        <v>22</v>
      </c>
      <c r="I194" s="1850" t="s">
        <v>903</v>
      </c>
    </row>
    <row customHeight="1" ht="11.25">
      <c r="A195" s="1850" t="s">
        <v>2247</v>
      </c>
      <c r="B195" s="1850" t="s">
        <v>16</v>
      </c>
      <c r="C195" s="1850" t="s">
        <v>2341</v>
      </c>
      <c r="D195" s="1850" t="s">
        <v>2342</v>
      </c>
      <c r="E195" s="1850" t="s">
        <v>2343</v>
      </c>
      <c r="F195" s="1850" t="s">
        <v>2324</v>
      </c>
      <c r="G195" s="1850" t="s">
        <v>22</v>
      </c>
      <c r="H195" s="1850" t="s">
        <v>22</v>
      </c>
      <c r="I195" s="1850" t="s">
        <v>903</v>
      </c>
    </row>
    <row customHeight="1" ht="11.25">
      <c r="A196" s="1850" t="s">
        <v>2247</v>
      </c>
      <c r="B196" s="1850" t="s">
        <v>16</v>
      </c>
      <c r="C196" s="1850" t="s">
        <v>2344</v>
      </c>
      <c r="D196" s="1850" t="s">
        <v>2345</v>
      </c>
      <c r="E196" s="1850" t="s">
        <v>2346</v>
      </c>
      <c r="F196" s="1850" t="s">
        <v>2347</v>
      </c>
      <c r="G196" s="1850" t="s">
        <v>22</v>
      </c>
      <c r="H196" s="1850" t="s">
        <v>22</v>
      </c>
      <c r="I196" s="1850" t="s">
        <v>903</v>
      </c>
    </row>
    <row customHeight="1" ht="11.25">
      <c r="A197" s="1850" t="s">
        <v>2247</v>
      </c>
      <c r="B197" s="1850" t="s">
        <v>16</v>
      </c>
      <c r="C197" s="1850" t="s">
        <v>2348</v>
      </c>
      <c r="D197" s="1850" t="s">
        <v>2349</v>
      </c>
      <c r="E197" s="1850" t="s">
        <v>2350</v>
      </c>
      <c r="F197" s="1850" t="s">
        <v>2324</v>
      </c>
      <c r="G197" s="1850" t="s">
        <v>2351</v>
      </c>
      <c r="H197" s="1850" t="s">
        <v>22</v>
      </c>
      <c r="I197" s="1850" t="s">
        <v>903</v>
      </c>
    </row>
    <row customHeight="1" ht="11.25">
      <c r="A198" s="1850" t="s">
        <v>2247</v>
      </c>
      <c r="B198" s="1850" t="s">
        <v>16</v>
      </c>
      <c r="C198" s="1850" t="s">
        <v>2559</v>
      </c>
      <c r="D198" s="1850" t="s">
        <v>2560</v>
      </c>
      <c r="E198" s="1850" t="s">
        <v>2561</v>
      </c>
      <c r="F198" s="1850" t="s">
        <v>2335</v>
      </c>
      <c r="G198" s="1850" t="s">
        <v>22</v>
      </c>
      <c r="H198" s="1850" t="s">
        <v>22</v>
      </c>
      <c r="I198" s="1850" t="s">
        <v>903</v>
      </c>
    </row>
    <row customHeight="1" ht="11.25">
      <c r="A199" s="1850" t="s">
        <v>2247</v>
      </c>
      <c r="B199" s="1850" t="s">
        <v>16</v>
      </c>
      <c r="C199" s="1850" t="s">
        <v>2562</v>
      </c>
      <c r="D199" s="1850" t="s">
        <v>2563</v>
      </c>
      <c r="E199" s="1850" t="s">
        <v>2564</v>
      </c>
      <c r="F199" s="1850" t="s">
        <v>50</v>
      </c>
      <c r="G199" s="1850" t="s">
        <v>2565</v>
      </c>
      <c r="H199" s="1850" t="s">
        <v>22</v>
      </c>
      <c r="I199" s="1850" t="s">
        <v>903</v>
      </c>
    </row>
    <row customHeight="1" ht="11.25">
      <c r="A200" s="1850" t="s">
        <v>2247</v>
      </c>
      <c r="B200" s="1850" t="s">
        <v>16</v>
      </c>
      <c r="C200" s="1850" t="s">
        <v>2352</v>
      </c>
      <c r="D200" s="1850" t="s">
        <v>2353</v>
      </c>
      <c r="E200" s="1850" t="s">
        <v>2354</v>
      </c>
      <c r="F200" s="1850" t="s">
        <v>2291</v>
      </c>
      <c r="G200" s="1850" t="s">
        <v>2355</v>
      </c>
      <c r="H200" s="1850" t="s">
        <v>22</v>
      </c>
      <c r="I200" s="1850" t="s">
        <v>903</v>
      </c>
    </row>
    <row customHeight="1" ht="11.25">
      <c r="A201" s="1850" t="s">
        <v>2247</v>
      </c>
      <c r="B201" s="1850" t="s">
        <v>16</v>
      </c>
      <c r="C201" s="1850" t="s">
        <v>2360</v>
      </c>
      <c r="D201" s="1850" t="s">
        <v>2361</v>
      </c>
      <c r="E201" s="1850" t="s">
        <v>2362</v>
      </c>
      <c r="F201" s="1850" t="s">
        <v>2266</v>
      </c>
      <c r="G201" s="1850" t="s">
        <v>2363</v>
      </c>
      <c r="H201" s="1850" t="s">
        <v>22</v>
      </c>
      <c r="I201" s="1850" t="s">
        <v>903</v>
      </c>
    </row>
    <row customHeight="1" ht="11.25">
      <c r="A202" s="1850" t="s">
        <v>2247</v>
      </c>
      <c r="B202" s="1850" t="s">
        <v>16</v>
      </c>
      <c r="C202" s="1850" t="s">
        <v>2364</v>
      </c>
      <c r="D202" s="1850" t="s">
        <v>2365</v>
      </c>
      <c r="E202" s="1850" t="s">
        <v>2366</v>
      </c>
      <c r="F202" s="1850" t="s">
        <v>2367</v>
      </c>
      <c r="G202" s="1850" t="s">
        <v>22</v>
      </c>
      <c r="H202" s="1850" t="s">
        <v>22</v>
      </c>
      <c r="I202" s="1850" t="s">
        <v>903</v>
      </c>
    </row>
    <row customHeight="1" ht="11.25">
      <c r="A203" s="1850" t="s">
        <v>2247</v>
      </c>
      <c r="B203" s="1850" t="s">
        <v>16</v>
      </c>
      <c r="C203" s="1850" t="s">
        <v>2371</v>
      </c>
      <c r="D203" s="1850" t="s">
        <v>2372</v>
      </c>
      <c r="E203" s="1850" t="s">
        <v>2373</v>
      </c>
      <c r="F203" s="1850" t="s">
        <v>2374</v>
      </c>
      <c r="G203" s="1850" t="s">
        <v>22</v>
      </c>
      <c r="H203" s="1850" t="s">
        <v>22</v>
      </c>
      <c r="I203" s="1850" t="s">
        <v>903</v>
      </c>
    </row>
    <row customHeight="1" ht="11.25">
      <c r="A204" s="1850" t="s">
        <v>2247</v>
      </c>
      <c r="B204" s="1850" t="s">
        <v>16</v>
      </c>
      <c r="C204" s="1850" t="s">
        <v>2375</v>
      </c>
      <c r="D204" s="1850" t="s">
        <v>2376</v>
      </c>
      <c r="E204" s="1850" t="s">
        <v>2377</v>
      </c>
      <c r="F204" s="1850" t="s">
        <v>2378</v>
      </c>
      <c r="G204" s="1850" t="s">
        <v>22</v>
      </c>
      <c r="H204" s="1850" t="s">
        <v>22</v>
      </c>
      <c r="I204" s="1850" t="s">
        <v>903</v>
      </c>
    </row>
    <row customHeight="1" ht="11.25">
      <c r="A205" s="1850" t="s">
        <v>2247</v>
      </c>
      <c r="B205" s="1850" t="s">
        <v>16</v>
      </c>
      <c r="C205" s="1850" t="s">
        <v>2382</v>
      </c>
      <c r="D205" s="1850" t="s">
        <v>2383</v>
      </c>
      <c r="E205" s="1850" t="s">
        <v>2384</v>
      </c>
      <c r="F205" s="1850" t="s">
        <v>2309</v>
      </c>
      <c r="G205" s="1850" t="s">
        <v>22</v>
      </c>
      <c r="H205" s="1850" t="s">
        <v>22</v>
      </c>
      <c r="I205" s="1850" t="s">
        <v>903</v>
      </c>
    </row>
    <row customHeight="1" ht="11.25">
      <c r="A206" s="1850" t="s">
        <v>2247</v>
      </c>
      <c r="B206" s="1850" t="s">
        <v>16</v>
      </c>
      <c r="C206" s="1850" t="s">
        <v>2388</v>
      </c>
      <c r="D206" s="1850" t="s">
        <v>2389</v>
      </c>
      <c r="E206" s="1850" t="s">
        <v>2390</v>
      </c>
      <c r="F206" s="1850" t="s">
        <v>2335</v>
      </c>
      <c r="G206" s="1850" t="s">
        <v>2391</v>
      </c>
      <c r="H206" s="1850" t="s">
        <v>22</v>
      </c>
      <c r="I206" s="1850" t="s">
        <v>903</v>
      </c>
    </row>
    <row customHeight="1" ht="11.25">
      <c r="A207" s="1850" t="s">
        <v>2247</v>
      </c>
      <c r="B207" s="1850" t="s">
        <v>16</v>
      </c>
      <c r="C207" s="1850" t="s">
        <v>2566</v>
      </c>
      <c r="D207" s="1850" t="s">
        <v>2567</v>
      </c>
      <c r="E207" s="1850" t="s">
        <v>2568</v>
      </c>
      <c r="F207" s="1850" t="s">
        <v>2259</v>
      </c>
      <c r="G207" s="1850" t="s">
        <v>22</v>
      </c>
      <c r="H207" s="1850" t="s">
        <v>22</v>
      </c>
      <c r="I207" s="1850" t="s">
        <v>903</v>
      </c>
    </row>
    <row customHeight="1" ht="11.25">
      <c r="A208" s="1850" t="s">
        <v>2247</v>
      </c>
      <c r="B208" s="1850" t="s">
        <v>16</v>
      </c>
      <c r="C208" s="1850" t="s">
        <v>2392</v>
      </c>
      <c r="D208" s="1850" t="s">
        <v>2393</v>
      </c>
      <c r="E208" s="1850" t="s">
        <v>2394</v>
      </c>
      <c r="F208" s="1850" t="s">
        <v>2395</v>
      </c>
      <c r="G208" s="1850" t="s">
        <v>2396</v>
      </c>
      <c r="H208" s="1850" t="s">
        <v>22</v>
      </c>
      <c r="I208" s="1850" t="s">
        <v>903</v>
      </c>
    </row>
    <row customHeight="1" ht="11.25">
      <c r="A209" s="1850" t="s">
        <v>2247</v>
      </c>
      <c r="B209" s="1850" t="s">
        <v>16</v>
      </c>
      <c r="C209" s="1850" t="s">
        <v>2569</v>
      </c>
      <c r="D209" s="1850" t="s">
        <v>2570</v>
      </c>
      <c r="E209" s="1850" t="s">
        <v>2571</v>
      </c>
      <c r="F209" s="1850" t="s">
        <v>2347</v>
      </c>
      <c r="G209" s="1850" t="s">
        <v>2572</v>
      </c>
      <c r="H209" s="1850" t="s">
        <v>22</v>
      </c>
      <c r="I209" s="1850" t="s">
        <v>903</v>
      </c>
    </row>
    <row customHeight="1" ht="11.25">
      <c r="A210" s="1850" t="s">
        <v>2247</v>
      </c>
      <c r="B210" s="1850" t="s">
        <v>16</v>
      </c>
      <c r="C210" s="1850" t="s">
        <v>2573</v>
      </c>
      <c r="D210" s="1850" t="s">
        <v>2574</v>
      </c>
      <c r="E210" s="1850" t="s">
        <v>2575</v>
      </c>
      <c r="F210" s="1850" t="s">
        <v>2395</v>
      </c>
      <c r="G210" s="1850" t="s">
        <v>22</v>
      </c>
      <c r="H210" s="1850" t="s">
        <v>22</v>
      </c>
      <c r="I210" s="1850" t="s">
        <v>903</v>
      </c>
    </row>
    <row customHeight="1" ht="11.25">
      <c r="A211" s="1850" t="s">
        <v>2247</v>
      </c>
      <c r="B211" s="1850" t="s">
        <v>16</v>
      </c>
      <c r="C211" s="1850" t="s">
        <v>2576</v>
      </c>
      <c r="D211" s="1850" t="s">
        <v>2577</v>
      </c>
      <c r="E211" s="1850" t="s">
        <v>2578</v>
      </c>
      <c r="F211" s="1850" t="s">
        <v>2259</v>
      </c>
      <c r="G211" s="1850" t="s">
        <v>22</v>
      </c>
      <c r="H211" s="1850" t="s">
        <v>22</v>
      </c>
      <c r="I211" s="1850" t="s">
        <v>903</v>
      </c>
    </row>
    <row customHeight="1" ht="11.25">
      <c r="A212" s="1850" t="s">
        <v>2247</v>
      </c>
      <c r="B212" s="1850" t="s">
        <v>16</v>
      </c>
      <c r="C212" s="1850" t="s">
        <v>2579</v>
      </c>
      <c r="D212" s="1850" t="s">
        <v>2580</v>
      </c>
      <c r="E212" s="1850" t="s">
        <v>2581</v>
      </c>
      <c r="F212" s="1850" t="s">
        <v>2251</v>
      </c>
      <c r="G212" s="1850" t="s">
        <v>22</v>
      </c>
      <c r="H212" s="1850" t="s">
        <v>22</v>
      </c>
      <c r="I212" s="1850" t="s">
        <v>903</v>
      </c>
    </row>
    <row customHeight="1" ht="11.25">
      <c r="A213" s="1850" t="s">
        <v>2247</v>
      </c>
      <c r="B213" s="1850" t="s">
        <v>16</v>
      </c>
      <c r="C213" s="1850" t="s">
        <v>2407</v>
      </c>
      <c r="D213" s="1850" t="s">
        <v>2408</v>
      </c>
      <c r="E213" s="1850" t="s">
        <v>2409</v>
      </c>
      <c r="F213" s="1850" t="s">
        <v>2291</v>
      </c>
      <c r="G213" s="1850" t="s">
        <v>22</v>
      </c>
      <c r="H213" s="1850" t="s">
        <v>22</v>
      </c>
      <c r="I213" s="1850" t="s">
        <v>903</v>
      </c>
    </row>
    <row customHeight="1" ht="11.25">
      <c r="A214" s="1850" t="s">
        <v>2247</v>
      </c>
      <c r="B214" s="1850" t="s">
        <v>16</v>
      </c>
      <c r="C214" s="1850" t="s">
        <v>2410</v>
      </c>
      <c r="D214" s="1850" t="s">
        <v>2411</v>
      </c>
      <c r="E214" s="1850" t="s">
        <v>2412</v>
      </c>
      <c r="F214" s="1850" t="s">
        <v>2400</v>
      </c>
      <c r="G214" s="1850" t="s">
        <v>2413</v>
      </c>
      <c r="H214" s="1850" t="s">
        <v>22</v>
      </c>
      <c r="I214" s="1850" t="s">
        <v>903</v>
      </c>
    </row>
    <row customHeight="1" ht="11.25">
      <c r="A215" s="1850" t="s">
        <v>2247</v>
      </c>
      <c r="B215" s="1850" t="s">
        <v>16</v>
      </c>
      <c r="C215" s="1850" t="s">
        <v>2429</v>
      </c>
      <c r="D215" s="1850" t="s">
        <v>2430</v>
      </c>
      <c r="E215" s="1850" t="s">
        <v>2431</v>
      </c>
      <c r="F215" s="1850" t="s">
        <v>2305</v>
      </c>
      <c r="G215" s="1850" t="s">
        <v>22</v>
      </c>
      <c r="H215" s="1850" t="s">
        <v>22</v>
      </c>
      <c r="I215" s="1850" t="s">
        <v>903</v>
      </c>
    </row>
    <row customHeight="1" ht="11.25">
      <c r="A216" s="1850" t="s">
        <v>2247</v>
      </c>
      <c r="B216" s="1850" t="s">
        <v>16</v>
      </c>
      <c r="C216" s="1850" t="s">
        <v>2582</v>
      </c>
      <c r="D216" s="1850" t="s">
        <v>2583</v>
      </c>
      <c r="E216" s="1850" t="s">
        <v>2584</v>
      </c>
      <c r="F216" s="1850" t="s">
        <v>2335</v>
      </c>
      <c r="G216" s="1850" t="s">
        <v>22</v>
      </c>
      <c r="H216" s="1850" t="s">
        <v>22</v>
      </c>
      <c r="I216" s="1850" t="s">
        <v>903</v>
      </c>
    </row>
    <row customHeight="1" ht="11.25">
      <c r="A217" s="1850" t="s">
        <v>2247</v>
      </c>
      <c r="B217" s="1850" t="s">
        <v>16</v>
      </c>
      <c r="C217" s="1850" t="s">
        <v>2585</v>
      </c>
      <c r="D217" s="1850" t="s">
        <v>2586</v>
      </c>
      <c r="E217" s="1850" t="s">
        <v>2587</v>
      </c>
      <c r="F217" s="1850" t="s">
        <v>2259</v>
      </c>
      <c r="G217" s="1850" t="s">
        <v>22</v>
      </c>
      <c r="H217" s="1850" t="s">
        <v>22</v>
      </c>
      <c r="I217" s="1850" t="s">
        <v>903</v>
      </c>
    </row>
    <row customHeight="1" ht="11.25">
      <c r="A218" s="1850" t="s">
        <v>2247</v>
      </c>
      <c r="B218" s="1850" t="s">
        <v>16</v>
      </c>
      <c r="C218" s="1850" t="s">
        <v>2439</v>
      </c>
      <c r="D218" s="1850" t="s">
        <v>2440</v>
      </c>
      <c r="E218" s="1850" t="s">
        <v>2441</v>
      </c>
      <c r="F218" s="1850" t="s">
        <v>2251</v>
      </c>
      <c r="G218" s="1850" t="s">
        <v>22</v>
      </c>
      <c r="H218" s="1850" t="s">
        <v>22</v>
      </c>
      <c r="I218" s="1850" t="s">
        <v>903</v>
      </c>
    </row>
    <row customHeight="1" ht="11.25">
      <c r="A219" s="1850" t="s">
        <v>2247</v>
      </c>
      <c r="B219" s="1850" t="s">
        <v>16</v>
      </c>
      <c r="C219" s="1850" t="s">
        <v>13</v>
      </c>
      <c r="D219" s="1850" t="s">
        <v>45</v>
      </c>
      <c r="E219" s="1850" t="s">
        <v>48</v>
      </c>
      <c r="F219" s="1850" t="s">
        <v>50</v>
      </c>
      <c r="G219" s="1850" t="s">
        <v>2588</v>
      </c>
      <c r="H219" s="1850" t="s">
        <v>22</v>
      </c>
      <c r="I219" s="1850" t="s">
        <v>903</v>
      </c>
    </row>
    <row customHeight="1" ht="11.25">
      <c r="A220" s="1850" t="s">
        <v>2247</v>
      </c>
      <c r="B220" s="1850" t="s">
        <v>16</v>
      </c>
      <c r="C220" s="1850" t="s">
        <v>2442</v>
      </c>
      <c r="D220" s="1850" t="s">
        <v>2443</v>
      </c>
      <c r="E220" s="1850" t="s">
        <v>2444</v>
      </c>
      <c r="F220" s="1850" t="s">
        <v>2259</v>
      </c>
      <c r="G220" s="1850" t="s">
        <v>22</v>
      </c>
      <c r="H220" s="1850" t="s">
        <v>22</v>
      </c>
      <c r="I220" s="1850" t="s">
        <v>903</v>
      </c>
    </row>
    <row customHeight="1" ht="11.25">
      <c r="A221" s="1850" t="s">
        <v>2247</v>
      </c>
      <c r="B221" s="1850" t="s">
        <v>16</v>
      </c>
      <c r="C221" s="1850" t="s">
        <v>2445</v>
      </c>
      <c r="D221" s="1850" t="s">
        <v>2446</v>
      </c>
      <c r="E221" s="1850" t="s">
        <v>2447</v>
      </c>
      <c r="F221" s="1850" t="s">
        <v>2251</v>
      </c>
      <c r="G221" s="1850" t="s">
        <v>2448</v>
      </c>
      <c r="H221" s="1850" t="s">
        <v>22</v>
      </c>
      <c r="I221" s="1850" t="s">
        <v>903</v>
      </c>
    </row>
    <row customHeight="1" ht="11.25">
      <c r="A222" s="1850" t="s">
        <v>2247</v>
      </c>
      <c r="B222" s="1850" t="s">
        <v>16</v>
      </c>
      <c r="C222" s="1850" t="s">
        <v>2455</v>
      </c>
      <c r="D222" s="1850" t="s">
        <v>2456</v>
      </c>
      <c r="E222" s="1850" t="s">
        <v>2457</v>
      </c>
      <c r="F222" s="1850" t="s">
        <v>2251</v>
      </c>
      <c r="G222" s="1850" t="s">
        <v>2458</v>
      </c>
      <c r="H222" s="1850" t="s">
        <v>22</v>
      </c>
      <c r="I222" s="1850" t="s">
        <v>903</v>
      </c>
    </row>
    <row customHeight="1" ht="11.25">
      <c r="A223" s="1850" t="s">
        <v>2247</v>
      </c>
      <c r="B223" s="1850" t="s">
        <v>16</v>
      </c>
      <c r="C223" s="1850" t="s">
        <v>2475</v>
      </c>
      <c r="D223" s="1850" t="s">
        <v>2476</v>
      </c>
      <c r="E223" s="1850" t="s">
        <v>2477</v>
      </c>
      <c r="F223" s="1850" t="s">
        <v>2309</v>
      </c>
      <c r="G223" s="1850" t="s">
        <v>22</v>
      </c>
      <c r="H223" s="1850" t="s">
        <v>22</v>
      </c>
      <c r="I223" s="1850" t="s">
        <v>903</v>
      </c>
    </row>
    <row customHeight="1" ht="11.25">
      <c r="A224" s="1850" t="s">
        <v>2247</v>
      </c>
      <c r="B224" s="1850" t="s">
        <v>16</v>
      </c>
      <c r="C224" s="1850" t="s">
        <v>2478</v>
      </c>
      <c r="D224" s="1850" t="s">
        <v>2479</v>
      </c>
      <c r="E224" s="1850" t="s">
        <v>2480</v>
      </c>
      <c r="F224" s="1850" t="s">
        <v>2251</v>
      </c>
      <c r="G224" s="1850" t="s">
        <v>2481</v>
      </c>
      <c r="H224" s="1850" t="s">
        <v>22</v>
      </c>
      <c r="I224" s="1850" t="s">
        <v>903</v>
      </c>
    </row>
    <row customHeight="1" ht="11.25">
      <c r="A225" s="1850" t="s">
        <v>2247</v>
      </c>
      <c r="B225" s="1850" t="s">
        <v>16</v>
      </c>
      <c r="C225" s="1850" t="s">
        <v>2596</v>
      </c>
      <c r="D225" s="1850" t="s">
        <v>2597</v>
      </c>
      <c r="E225" s="1850" t="s">
        <v>2598</v>
      </c>
      <c r="F225" s="1850" t="s">
        <v>2335</v>
      </c>
      <c r="G225" s="1850" t="s">
        <v>22</v>
      </c>
      <c r="H225" s="1850" t="s">
        <v>22</v>
      </c>
      <c r="I225" s="1850" t="s">
        <v>903</v>
      </c>
    </row>
    <row customHeight="1" ht="11.25">
      <c r="A226" s="1850" t="s">
        <v>2247</v>
      </c>
      <c r="B226" s="1850" t="s">
        <v>16</v>
      </c>
      <c r="C226" s="1850" t="s">
        <v>2485</v>
      </c>
      <c r="D226" s="1850" t="s">
        <v>2486</v>
      </c>
      <c r="E226" s="1850" t="s">
        <v>2487</v>
      </c>
      <c r="F226" s="1850" t="s">
        <v>2251</v>
      </c>
      <c r="G226" s="1850" t="s">
        <v>2488</v>
      </c>
      <c r="H226" s="1850" t="s">
        <v>22</v>
      </c>
      <c r="I226" s="1850" t="s">
        <v>903</v>
      </c>
    </row>
    <row customHeight="1" ht="11.25">
      <c r="A227" s="1850" t="s">
        <v>2247</v>
      </c>
      <c r="B227" s="1850" t="s">
        <v>16</v>
      </c>
      <c r="C227" s="1850" t="s">
        <v>2489</v>
      </c>
      <c r="D227" s="1850" t="s">
        <v>2490</v>
      </c>
      <c r="E227" s="1850" t="s">
        <v>2491</v>
      </c>
      <c r="F227" s="1850" t="s">
        <v>2400</v>
      </c>
      <c r="G227" s="1850" t="s">
        <v>22</v>
      </c>
      <c r="H227" s="1850" t="s">
        <v>22</v>
      </c>
      <c r="I227" s="1850" t="s">
        <v>903</v>
      </c>
    </row>
    <row customHeight="1" ht="11.25">
      <c r="A228" s="1850" t="s">
        <v>2247</v>
      </c>
      <c r="B228" s="1850" t="s">
        <v>16</v>
      </c>
      <c r="C228" s="1850" t="s">
        <v>2500</v>
      </c>
      <c r="D228" s="1850" t="s">
        <v>2501</v>
      </c>
      <c r="E228" s="1850" t="s">
        <v>2502</v>
      </c>
      <c r="F228" s="1850" t="s">
        <v>2309</v>
      </c>
      <c r="G228" s="1850" t="s">
        <v>2503</v>
      </c>
      <c r="H228" s="1850" t="s">
        <v>22</v>
      </c>
      <c r="I228" s="1850" t="s">
        <v>903</v>
      </c>
    </row>
    <row customHeight="1" ht="11.25">
      <c r="A229" s="1850" t="s">
        <v>2247</v>
      </c>
      <c r="B229" s="1850" t="s">
        <v>16</v>
      </c>
      <c r="C229" s="1850" t="s">
        <v>22</v>
      </c>
      <c r="D229" s="1850" t="s">
        <v>2513</v>
      </c>
      <c r="E229" s="1850" t="s">
        <v>2514</v>
      </c>
      <c r="F229" s="1850" t="s">
        <v>2251</v>
      </c>
      <c r="G229" s="1850" t="s">
        <v>22</v>
      </c>
      <c r="H229" s="1850" t="s">
        <v>22</v>
      </c>
      <c r="I229" s="1850" t="s">
        <v>903</v>
      </c>
    </row>
    <row customHeight="1" ht="11.25">
      <c r="A230" s="1850" t="s">
        <v>2247</v>
      </c>
      <c r="B230" s="1850" t="s">
        <v>16</v>
      </c>
      <c r="C230" s="1850" t="s">
        <v>2518</v>
      </c>
      <c r="D230" s="1850" t="s">
        <v>2519</v>
      </c>
      <c r="E230" s="1850" t="s">
        <v>2520</v>
      </c>
      <c r="F230" s="1850" t="s">
        <v>2521</v>
      </c>
      <c r="G230" s="1850" t="s">
        <v>22</v>
      </c>
      <c r="H230" s="1850" t="s">
        <v>22</v>
      </c>
      <c r="I230" s="1850" t="s">
        <v>903</v>
      </c>
    </row>
    <row customHeight="1" ht="11.25">
      <c r="A231" s="1850" t="s">
        <v>2247</v>
      </c>
      <c r="B231" s="1850" t="s">
        <v>16</v>
      </c>
      <c r="C231" s="1850" t="s">
        <v>2522</v>
      </c>
      <c r="D231" s="1850" t="s">
        <v>2523</v>
      </c>
      <c r="E231" s="1850" t="s">
        <v>2520</v>
      </c>
      <c r="F231" s="1850" t="s">
        <v>2524</v>
      </c>
      <c r="G231" s="1850" t="s">
        <v>2525</v>
      </c>
      <c r="H231" s="1850" t="s">
        <v>22</v>
      </c>
      <c r="I231" s="1850" t="s">
        <v>903</v>
      </c>
    </row>
    <row customHeight="1" ht="11.25">
      <c r="A232" s="1850" t="s">
        <v>2247</v>
      </c>
      <c r="B232" s="1850" t="s">
        <v>16</v>
      </c>
      <c r="C232" s="1850" t="s">
        <v>2608</v>
      </c>
      <c r="D232" s="1850" t="s">
        <v>2609</v>
      </c>
      <c r="E232" s="1850" t="s">
        <v>2610</v>
      </c>
      <c r="F232" s="1850" t="s">
        <v>2251</v>
      </c>
      <c r="G232" s="1850" t="s">
        <v>22</v>
      </c>
      <c r="H232" s="1850" t="s">
        <v>22</v>
      </c>
      <c r="I232" s="1850" t="s">
        <v>1620</v>
      </c>
    </row>
    <row customHeight="1" ht="11.25">
      <c r="A233" s="1850" t="s">
        <v>2247</v>
      </c>
      <c r="B233" s="1850" t="s">
        <v>16</v>
      </c>
      <c r="C233" s="1850" t="s">
        <v>2611</v>
      </c>
      <c r="D233" s="1850" t="s">
        <v>2612</v>
      </c>
      <c r="E233" s="1850" t="s">
        <v>2613</v>
      </c>
      <c r="F233" s="1850" t="s">
        <v>2251</v>
      </c>
      <c r="G233" s="1850" t="s">
        <v>2614</v>
      </c>
      <c r="H233" s="1850" t="s">
        <v>22</v>
      </c>
      <c r="I233" s="1850" t="s">
        <v>1620</v>
      </c>
    </row>
    <row customHeight="1" ht="11.25">
      <c r="A234" s="1850" t="s">
        <v>2247</v>
      </c>
      <c r="B234" s="1850" t="s">
        <v>16</v>
      </c>
      <c r="C234" s="1850" t="s">
        <v>2615</v>
      </c>
      <c r="D234" s="1850" t="s">
        <v>2616</v>
      </c>
      <c r="E234" s="1850" t="s">
        <v>2617</v>
      </c>
      <c r="F234" s="1850" t="s">
        <v>571</v>
      </c>
      <c r="G234" s="1850" t="s">
        <v>22</v>
      </c>
      <c r="H234" s="1850" t="s">
        <v>22</v>
      </c>
      <c r="I234" s="1850" t="s">
        <v>1620</v>
      </c>
    </row>
    <row customHeight="1" ht="11.25">
      <c r="A235" s="1850" t="s">
        <v>2247</v>
      </c>
      <c r="B235" s="1850" t="s">
        <v>16</v>
      </c>
      <c r="C235" s="1850" t="s">
        <v>2618</v>
      </c>
      <c r="D235" s="1850" t="s">
        <v>2619</v>
      </c>
      <c r="E235" s="1850" t="s">
        <v>2620</v>
      </c>
      <c r="F235" s="1850" t="s">
        <v>571</v>
      </c>
      <c r="G235" s="1850" t="s">
        <v>22</v>
      </c>
      <c r="H235" s="1850" t="s">
        <v>22</v>
      </c>
      <c r="I235" s="1850" t="s">
        <v>1620</v>
      </c>
    </row>
    <row customHeight="1" ht="11.25">
      <c r="A236" s="1850" t="s">
        <v>2247</v>
      </c>
      <c r="B236" s="1850" t="s">
        <v>16</v>
      </c>
      <c r="C236" s="1850" t="s">
        <v>2621</v>
      </c>
      <c r="D236" s="1850" t="s">
        <v>2622</v>
      </c>
      <c r="E236" s="1850" t="s">
        <v>2623</v>
      </c>
      <c r="F236" s="1850" t="s">
        <v>2400</v>
      </c>
      <c r="G236" s="1850" t="s">
        <v>22</v>
      </c>
      <c r="H236" s="1850" t="s">
        <v>22</v>
      </c>
      <c r="I236" s="1850" t="s">
        <v>1620</v>
      </c>
    </row>
    <row customHeight="1" ht="11.25">
      <c r="A237" s="1850" t="s">
        <v>2247</v>
      </c>
      <c r="B237" s="1850" t="s">
        <v>16</v>
      </c>
      <c r="C237" s="1850" t="s">
        <v>2624</v>
      </c>
      <c r="D237" s="1850" t="s">
        <v>2625</v>
      </c>
      <c r="E237" s="1850" t="s">
        <v>2626</v>
      </c>
      <c r="F237" s="1850" t="s">
        <v>2251</v>
      </c>
      <c r="G237" s="1850" t="s">
        <v>22</v>
      </c>
      <c r="H237" s="1850" t="s">
        <v>22</v>
      </c>
      <c r="I237" s="1850" t="s">
        <v>1620</v>
      </c>
    </row>
    <row customHeight="1" ht="11.25">
      <c r="A238" s="1850" t="s">
        <v>2247</v>
      </c>
      <c r="B238" s="1850" t="s">
        <v>16</v>
      </c>
      <c r="C238" s="1850" t="s">
        <v>2627</v>
      </c>
      <c r="D238" s="1850" t="s">
        <v>2628</v>
      </c>
      <c r="E238" s="1850" t="s">
        <v>2629</v>
      </c>
      <c r="F238" s="1850" t="s">
        <v>2630</v>
      </c>
      <c r="G238" s="1850" t="s">
        <v>22</v>
      </c>
      <c r="H238" s="1850" t="s">
        <v>22</v>
      </c>
      <c r="I238" s="1850" t="s">
        <v>1620</v>
      </c>
    </row>
    <row customHeight="1" ht="11.25">
      <c r="A239" s="1850" t="s">
        <v>2247</v>
      </c>
      <c r="B239" s="1850" t="s">
        <v>16</v>
      </c>
      <c r="C239" s="1850" t="s">
        <v>2288</v>
      </c>
      <c r="D239" s="1850" t="s">
        <v>2289</v>
      </c>
      <c r="E239" s="1850" t="s">
        <v>2290</v>
      </c>
      <c r="F239" s="1850" t="s">
        <v>2291</v>
      </c>
      <c r="G239" s="1850" t="s">
        <v>22</v>
      </c>
      <c r="H239" s="1850" t="s">
        <v>22</v>
      </c>
      <c r="I239" s="1850" t="s">
        <v>1620</v>
      </c>
    </row>
    <row customHeight="1" ht="11.25">
      <c r="A240" s="1850" t="s">
        <v>2247</v>
      </c>
      <c r="B240" s="1850" t="s">
        <v>16</v>
      </c>
      <c r="C240" s="1850" t="s">
        <v>2292</v>
      </c>
      <c r="D240" s="1850" t="s">
        <v>2293</v>
      </c>
      <c r="E240" s="1850" t="s">
        <v>2294</v>
      </c>
      <c r="F240" s="1850" t="s">
        <v>2259</v>
      </c>
      <c r="G240" s="1850" t="s">
        <v>22</v>
      </c>
      <c r="H240" s="1850" t="s">
        <v>22</v>
      </c>
      <c r="I240" s="1850" t="s">
        <v>1620</v>
      </c>
    </row>
    <row customHeight="1" ht="11.25">
      <c r="A241" s="1850" t="s">
        <v>2247</v>
      </c>
      <c r="B241" s="1850" t="s">
        <v>16</v>
      </c>
      <c r="C241" s="1850" t="s">
        <v>2546</v>
      </c>
      <c r="D241" s="1850" t="s">
        <v>2547</v>
      </c>
      <c r="E241" s="1850" t="s">
        <v>2548</v>
      </c>
      <c r="F241" s="1850" t="s">
        <v>2301</v>
      </c>
      <c r="G241" s="1850" t="s">
        <v>2549</v>
      </c>
      <c r="H241" s="1850" t="s">
        <v>22</v>
      </c>
      <c r="I241" s="1850" t="s">
        <v>1620</v>
      </c>
    </row>
    <row customHeight="1" ht="11.25">
      <c r="A242" s="1850" t="s">
        <v>2247</v>
      </c>
      <c r="B242" s="1850" t="s">
        <v>16</v>
      </c>
      <c r="C242" s="1850" t="s">
        <v>2298</v>
      </c>
      <c r="D242" s="1850" t="s">
        <v>2299</v>
      </c>
      <c r="E242" s="1850" t="s">
        <v>2300</v>
      </c>
      <c r="F242" s="1850" t="s">
        <v>2301</v>
      </c>
      <c r="G242" s="1850" t="s">
        <v>22</v>
      </c>
      <c r="H242" s="1850" t="s">
        <v>22</v>
      </c>
      <c r="I242" s="1850" t="s">
        <v>1620</v>
      </c>
    </row>
    <row customHeight="1" ht="11.25">
      <c r="A243" s="1850" t="s">
        <v>2247</v>
      </c>
      <c r="B243" s="1850" t="s">
        <v>16</v>
      </c>
      <c r="C243" s="1850" t="s">
        <v>2556</v>
      </c>
      <c r="D243" s="1850" t="s">
        <v>2557</v>
      </c>
      <c r="E243" s="1850" t="s">
        <v>2558</v>
      </c>
      <c r="F243" s="1850" t="s">
        <v>2305</v>
      </c>
      <c r="G243" s="1850" t="s">
        <v>22</v>
      </c>
      <c r="H243" s="1850" t="s">
        <v>22</v>
      </c>
      <c r="I243" s="1850" t="s">
        <v>1620</v>
      </c>
    </row>
    <row customHeight="1" ht="11.25">
      <c r="A244" s="1850" t="s">
        <v>2247</v>
      </c>
      <c r="B244" s="1850" t="s">
        <v>16</v>
      </c>
      <c r="C244" s="1850" t="s">
        <v>2310</v>
      </c>
      <c r="D244" s="1850" t="s">
        <v>2311</v>
      </c>
      <c r="E244" s="1850" t="s">
        <v>2312</v>
      </c>
      <c r="F244" s="1850" t="s">
        <v>2251</v>
      </c>
      <c r="G244" s="1850" t="s">
        <v>22</v>
      </c>
      <c r="H244" s="1850" t="s">
        <v>22</v>
      </c>
      <c r="I244" s="1850" t="s">
        <v>1620</v>
      </c>
    </row>
    <row customHeight="1" ht="11.25">
      <c r="A245" s="1850" t="s">
        <v>2247</v>
      </c>
      <c r="B245" s="1850" t="s">
        <v>16</v>
      </c>
      <c r="C245" s="1850" t="s">
        <v>2631</v>
      </c>
      <c r="D245" s="1850" t="s">
        <v>2632</v>
      </c>
      <c r="E245" s="1850" t="s">
        <v>2633</v>
      </c>
      <c r="F245" s="1850" t="s">
        <v>2378</v>
      </c>
      <c r="G245" s="1850" t="s">
        <v>22</v>
      </c>
      <c r="H245" s="1850" t="s">
        <v>22</v>
      </c>
      <c r="I245" s="1850" t="s">
        <v>1620</v>
      </c>
    </row>
    <row customHeight="1" ht="11.25">
      <c r="A246" s="1850" t="s">
        <v>2247</v>
      </c>
      <c r="B246" s="1850" t="s">
        <v>16</v>
      </c>
      <c r="C246" s="1850" t="s">
        <v>2313</v>
      </c>
      <c r="D246" s="1850" t="s">
        <v>2314</v>
      </c>
      <c r="E246" s="1850" t="s">
        <v>2315</v>
      </c>
      <c r="F246" s="1850" t="s">
        <v>2316</v>
      </c>
      <c r="G246" s="1850" t="s">
        <v>2317</v>
      </c>
      <c r="H246" s="1850" t="s">
        <v>22</v>
      </c>
      <c r="I246" s="1850" t="s">
        <v>1620</v>
      </c>
    </row>
    <row customHeight="1" ht="11.25">
      <c r="A247" s="1850" t="s">
        <v>2247</v>
      </c>
      <c r="B247" s="1850" t="s">
        <v>16</v>
      </c>
      <c r="C247" s="1850" t="s">
        <v>2321</v>
      </c>
      <c r="D247" s="1850" t="s">
        <v>2322</v>
      </c>
      <c r="E247" s="1850" t="s">
        <v>2323</v>
      </c>
      <c r="F247" s="1850" t="s">
        <v>2324</v>
      </c>
      <c r="G247" s="1850" t="s">
        <v>2325</v>
      </c>
      <c r="H247" s="1850" t="s">
        <v>22</v>
      </c>
      <c r="I247" s="1850" t="s">
        <v>1620</v>
      </c>
    </row>
    <row customHeight="1" ht="11.25">
      <c r="A248" s="1850" t="s">
        <v>2247</v>
      </c>
      <c r="B248" s="1850" t="s">
        <v>16</v>
      </c>
      <c r="C248" s="1850" t="s">
        <v>2634</v>
      </c>
      <c r="D248" s="1850" t="s">
        <v>2635</v>
      </c>
      <c r="E248" s="1850" t="s">
        <v>2636</v>
      </c>
      <c r="F248" s="1850" t="s">
        <v>2273</v>
      </c>
      <c r="G248" s="1850" t="s">
        <v>22</v>
      </c>
      <c r="H248" s="1850" t="s">
        <v>22</v>
      </c>
      <c r="I248" s="1850" t="s">
        <v>1620</v>
      </c>
    </row>
    <row customHeight="1" ht="11.25">
      <c r="A249" s="1850" t="s">
        <v>2247</v>
      </c>
      <c r="B249" s="1850" t="s">
        <v>16</v>
      </c>
      <c r="C249" s="1850" t="s">
        <v>2352</v>
      </c>
      <c r="D249" s="1850" t="s">
        <v>2353</v>
      </c>
      <c r="E249" s="1850" t="s">
        <v>2354</v>
      </c>
      <c r="F249" s="1850" t="s">
        <v>2291</v>
      </c>
      <c r="G249" s="1850" t="s">
        <v>2355</v>
      </c>
      <c r="H249" s="1850" t="s">
        <v>22</v>
      </c>
      <c r="I249" s="1850" t="s">
        <v>1620</v>
      </c>
    </row>
    <row customHeight="1" ht="11.25">
      <c r="A250" s="1850" t="s">
        <v>2247</v>
      </c>
      <c r="B250" s="1850" t="s">
        <v>16</v>
      </c>
      <c r="C250" s="1850" t="s">
        <v>2637</v>
      </c>
      <c r="D250" s="1850" t="s">
        <v>2638</v>
      </c>
      <c r="E250" s="1850" t="s">
        <v>2639</v>
      </c>
      <c r="F250" s="1850" t="s">
        <v>2395</v>
      </c>
      <c r="G250" s="1850" t="s">
        <v>2640</v>
      </c>
      <c r="H250" s="1850" t="s">
        <v>22</v>
      </c>
      <c r="I250" s="1850" t="s">
        <v>1620</v>
      </c>
    </row>
    <row customHeight="1" ht="11.25">
      <c r="A251" s="1850" t="s">
        <v>2247</v>
      </c>
      <c r="B251" s="1850" t="s">
        <v>16</v>
      </c>
      <c r="C251" s="1850" t="s">
        <v>2382</v>
      </c>
      <c r="D251" s="1850" t="s">
        <v>2383</v>
      </c>
      <c r="E251" s="1850" t="s">
        <v>2384</v>
      </c>
      <c r="F251" s="1850" t="s">
        <v>2309</v>
      </c>
      <c r="G251" s="1850" t="s">
        <v>22</v>
      </c>
      <c r="H251" s="1850" t="s">
        <v>22</v>
      </c>
      <c r="I251" s="1850" t="s">
        <v>1620</v>
      </c>
    </row>
    <row customHeight="1" ht="11.25">
      <c r="A252" s="1850" t="s">
        <v>2247</v>
      </c>
      <c r="B252" s="1850" t="s">
        <v>16</v>
      </c>
      <c r="C252" s="1850" t="s">
        <v>2641</v>
      </c>
      <c r="D252" s="1850" t="s">
        <v>2642</v>
      </c>
      <c r="E252" s="1850" t="s">
        <v>2643</v>
      </c>
      <c r="F252" s="1850" t="s">
        <v>2251</v>
      </c>
      <c r="G252" s="1850" t="s">
        <v>22</v>
      </c>
      <c r="H252" s="1850" t="s">
        <v>22</v>
      </c>
      <c r="I252" s="1850" t="s">
        <v>1620</v>
      </c>
    </row>
    <row customHeight="1" ht="11.25">
      <c r="A253" s="1850" t="s">
        <v>2247</v>
      </c>
      <c r="B253" s="1850" t="s">
        <v>16</v>
      </c>
      <c r="C253" s="1850" t="s">
        <v>2644</v>
      </c>
      <c r="D253" s="1850" t="s">
        <v>2645</v>
      </c>
      <c r="E253" s="1850" t="s">
        <v>2646</v>
      </c>
      <c r="F253" s="1850" t="s">
        <v>2316</v>
      </c>
      <c r="G253" s="1850" t="s">
        <v>22</v>
      </c>
      <c r="H253" s="1850" t="s">
        <v>22</v>
      </c>
      <c r="I253" s="1850" t="s">
        <v>1620</v>
      </c>
    </row>
    <row customHeight="1" ht="11.25">
      <c r="A254" s="1850" t="s">
        <v>2247</v>
      </c>
      <c r="B254" s="1850" t="s">
        <v>16</v>
      </c>
      <c r="C254" s="1850" t="s">
        <v>2647</v>
      </c>
      <c r="D254" s="1850" t="s">
        <v>2648</v>
      </c>
      <c r="E254" s="1850" t="s">
        <v>2649</v>
      </c>
      <c r="F254" s="1850" t="s">
        <v>2266</v>
      </c>
      <c r="G254" s="1850" t="s">
        <v>22</v>
      </c>
      <c r="H254" s="1850" t="s">
        <v>22</v>
      </c>
      <c r="I254" s="1850" t="s">
        <v>1620</v>
      </c>
    </row>
    <row customHeight="1" ht="11.25">
      <c r="A255" s="1850" t="s">
        <v>2247</v>
      </c>
      <c r="B255" s="1850" t="s">
        <v>16</v>
      </c>
      <c r="C255" s="1850" t="s">
        <v>2650</v>
      </c>
      <c r="D255" s="1850" t="s">
        <v>2651</v>
      </c>
      <c r="E255" s="1850" t="s">
        <v>2652</v>
      </c>
      <c r="F255" s="1850" t="s">
        <v>2400</v>
      </c>
      <c r="G255" s="1850" t="s">
        <v>22</v>
      </c>
      <c r="H255" s="1850" t="s">
        <v>22</v>
      </c>
      <c r="I255" s="1850" t="s">
        <v>1620</v>
      </c>
    </row>
    <row customHeight="1" ht="11.25">
      <c r="A256" s="1850" t="s">
        <v>2247</v>
      </c>
      <c r="B256" s="1850" t="s">
        <v>16</v>
      </c>
      <c r="C256" s="1850" t="s">
        <v>2653</v>
      </c>
      <c r="D256" s="1850" t="s">
        <v>2654</v>
      </c>
      <c r="E256" s="1850" t="s">
        <v>2655</v>
      </c>
      <c r="F256" s="1850" t="s">
        <v>2251</v>
      </c>
      <c r="G256" s="1850" t="s">
        <v>22</v>
      </c>
      <c r="H256" s="1850" t="s">
        <v>22</v>
      </c>
      <c r="I256" s="1850" t="s">
        <v>1620</v>
      </c>
    </row>
    <row customHeight="1" ht="11.25">
      <c r="A257" s="1850" t="s">
        <v>2247</v>
      </c>
      <c r="B257" s="1850" t="s">
        <v>16</v>
      </c>
      <c r="C257" s="1850" t="s">
        <v>2656</v>
      </c>
      <c r="D257" s="1850" t="s">
        <v>2657</v>
      </c>
      <c r="E257" s="1850" t="s">
        <v>2658</v>
      </c>
      <c r="F257" s="1850" t="s">
        <v>2659</v>
      </c>
      <c r="G257" s="1850" t="s">
        <v>22</v>
      </c>
      <c r="H257" s="1850" t="s">
        <v>22</v>
      </c>
      <c r="I257" s="1850" t="s">
        <v>1620</v>
      </c>
    </row>
    <row customHeight="1" ht="11.25">
      <c r="A258" s="1850" t="s">
        <v>2247</v>
      </c>
      <c r="B258" s="1850" t="s">
        <v>16</v>
      </c>
      <c r="C258" s="1850" t="s">
        <v>2660</v>
      </c>
      <c r="D258" s="1850" t="s">
        <v>2661</v>
      </c>
      <c r="E258" s="1850" t="s">
        <v>2662</v>
      </c>
      <c r="F258" s="1850" t="s">
        <v>2259</v>
      </c>
      <c r="G258" s="1850" t="s">
        <v>22</v>
      </c>
      <c r="H258" s="1850" t="s">
        <v>22</v>
      </c>
      <c r="I258" s="1850" t="s">
        <v>1620</v>
      </c>
    </row>
    <row customHeight="1" ht="11.25">
      <c r="A259" s="1850" t="s">
        <v>2247</v>
      </c>
      <c r="B259" s="1850" t="s">
        <v>16</v>
      </c>
      <c r="C259" s="1850" t="s">
        <v>2663</v>
      </c>
      <c r="D259" s="1850" t="s">
        <v>2664</v>
      </c>
      <c r="E259" s="1850" t="s">
        <v>2665</v>
      </c>
      <c r="F259" s="1850" t="s">
        <v>50</v>
      </c>
      <c r="G259" s="1850" t="s">
        <v>22</v>
      </c>
      <c r="H259" s="1850" t="s">
        <v>22</v>
      </c>
      <c r="I259" s="1850" t="s">
        <v>1620</v>
      </c>
    </row>
    <row customHeight="1" ht="11.25">
      <c r="A260" s="1850" t="s">
        <v>2247</v>
      </c>
      <c r="B260" s="1850" t="s">
        <v>16</v>
      </c>
      <c r="C260" s="1850" t="s">
        <v>2666</v>
      </c>
      <c r="D260" s="1850" t="s">
        <v>2667</v>
      </c>
      <c r="E260" s="1850" t="s">
        <v>2668</v>
      </c>
      <c r="F260" s="1850" t="s">
        <v>2324</v>
      </c>
      <c r="G260" s="1850" t="s">
        <v>22</v>
      </c>
      <c r="H260" s="1850" t="s">
        <v>22</v>
      </c>
      <c r="I260" s="1850" t="s">
        <v>1620</v>
      </c>
    </row>
    <row customHeight="1" ht="11.25">
      <c r="A261" s="1850" t="s">
        <v>2247</v>
      </c>
      <c r="B261" s="1850" t="s">
        <v>16</v>
      </c>
      <c r="C261" s="1850" t="s">
        <v>2669</v>
      </c>
      <c r="D261" s="1850" t="s">
        <v>2670</v>
      </c>
      <c r="E261" s="1850" t="s">
        <v>2671</v>
      </c>
      <c r="F261" s="1850" t="s">
        <v>2266</v>
      </c>
      <c r="G261" s="1850" t="s">
        <v>22</v>
      </c>
      <c r="H261" s="1850" t="s">
        <v>22</v>
      </c>
      <c r="I261" s="1850" t="s">
        <v>1620</v>
      </c>
    </row>
    <row customHeight="1" ht="11.25">
      <c r="A262" s="1850" t="s">
        <v>2247</v>
      </c>
      <c r="B262" s="1850" t="s">
        <v>16</v>
      </c>
      <c r="C262" s="1850" t="s">
        <v>2672</v>
      </c>
      <c r="D262" s="1850" t="s">
        <v>2673</v>
      </c>
      <c r="E262" s="1850" t="s">
        <v>2674</v>
      </c>
      <c r="F262" s="1850" t="s">
        <v>2347</v>
      </c>
      <c r="G262" s="1850" t="s">
        <v>2675</v>
      </c>
      <c r="H262" s="1850" t="s">
        <v>22</v>
      </c>
      <c r="I262" s="1850" t="s">
        <v>1620</v>
      </c>
    </row>
    <row customHeight="1" ht="11.25">
      <c r="A263" s="1850" t="s">
        <v>2247</v>
      </c>
      <c r="B263" s="1850" t="s">
        <v>16</v>
      </c>
      <c r="C263" s="1850" t="s">
        <v>2676</v>
      </c>
      <c r="D263" s="1850" t="s">
        <v>2677</v>
      </c>
      <c r="E263" s="1850" t="s">
        <v>2678</v>
      </c>
      <c r="F263" s="1850" t="s">
        <v>2251</v>
      </c>
      <c r="G263" s="1850" t="s">
        <v>22</v>
      </c>
      <c r="H263" s="1850" t="s">
        <v>22</v>
      </c>
      <c r="I263" s="1850" t="s">
        <v>1620</v>
      </c>
    </row>
    <row customHeight="1" ht="11.25">
      <c r="A264" s="1850" t="s">
        <v>2247</v>
      </c>
      <c r="B264" s="1850" t="s">
        <v>16</v>
      </c>
      <c r="C264" s="1850" t="s">
        <v>2679</v>
      </c>
      <c r="D264" s="1850" t="s">
        <v>2680</v>
      </c>
      <c r="E264" s="1850" t="s">
        <v>2681</v>
      </c>
      <c r="F264" s="1850" t="s">
        <v>2251</v>
      </c>
      <c r="G264" s="1850" t="s">
        <v>22</v>
      </c>
      <c r="H264" s="1850" t="s">
        <v>22</v>
      </c>
      <c r="I264" s="1850" t="s">
        <v>1620</v>
      </c>
    </row>
    <row customHeight="1" ht="11.25">
      <c r="A265" s="1850" t="s">
        <v>2247</v>
      </c>
      <c r="B265" s="1850" t="s">
        <v>16</v>
      </c>
      <c r="C265" s="1850" t="s">
        <v>2682</v>
      </c>
      <c r="D265" s="1850" t="s">
        <v>2683</v>
      </c>
      <c r="E265" s="1850" t="s">
        <v>2684</v>
      </c>
      <c r="F265" s="1850" t="s">
        <v>2259</v>
      </c>
      <c r="G265" s="1850" t="s">
        <v>22</v>
      </c>
      <c r="H265" s="1850" t="s">
        <v>22</v>
      </c>
      <c r="I265" s="1850" t="s">
        <v>1620</v>
      </c>
    </row>
    <row customHeight="1" ht="11.25">
      <c r="A266" s="1850" t="s">
        <v>2247</v>
      </c>
      <c r="B266" s="1850" t="s">
        <v>16</v>
      </c>
      <c r="C266" s="1850" t="s">
        <v>2685</v>
      </c>
      <c r="D266" s="1850" t="s">
        <v>2686</v>
      </c>
      <c r="E266" s="1850" t="s">
        <v>2687</v>
      </c>
      <c r="F266" s="1850" t="s">
        <v>2259</v>
      </c>
      <c r="G266" s="1850" t="s">
        <v>22</v>
      </c>
      <c r="H266" s="1850" t="s">
        <v>22</v>
      </c>
      <c r="I266" s="1850" t="s">
        <v>1620</v>
      </c>
    </row>
    <row customHeight="1" ht="11.25">
      <c r="A267" s="1850" t="s">
        <v>2247</v>
      </c>
      <c r="B267" s="1850" t="s">
        <v>16</v>
      </c>
      <c r="C267" s="1850" t="s">
        <v>2688</v>
      </c>
      <c r="D267" s="1850" t="s">
        <v>2689</v>
      </c>
      <c r="E267" s="1850" t="s">
        <v>2690</v>
      </c>
      <c r="F267" s="1850" t="s">
        <v>2251</v>
      </c>
      <c r="G267" s="1850" t="s">
        <v>22</v>
      </c>
      <c r="H267" s="1850" t="s">
        <v>22</v>
      </c>
      <c r="I267" s="1850" t="s">
        <v>1620</v>
      </c>
    </row>
    <row customHeight="1" ht="11.25">
      <c r="A268" s="1850" t="s">
        <v>2247</v>
      </c>
      <c r="B268" s="1850" t="s">
        <v>16</v>
      </c>
      <c r="C268" s="1850" t="s">
        <v>2691</v>
      </c>
      <c r="D268" s="1850" t="s">
        <v>2692</v>
      </c>
      <c r="E268" s="1850" t="s">
        <v>2693</v>
      </c>
      <c r="F268" s="1850" t="s">
        <v>2251</v>
      </c>
      <c r="G268" s="1850" t="s">
        <v>22</v>
      </c>
      <c r="H268" s="1850" t="s">
        <v>22</v>
      </c>
      <c r="I268" s="1850" t="s">
        <v>1620</v>
      </c>
    </row>
    <row customHeight="1" ht="11.25">
      <c r="A269" s="1850" t="s">
        <v>2247</v>
      </c>
      <c r="B269" s="1850" t="s">
        <v>16</v>
      </c>
      <c r="C269" s="1850" t="s">
        <v>2694</v>
      </c>
      <c r="D269" s="1850" t="s">
        <v>2695</v>
      </c>
      <c r="E269" s="1850" t="s">
        <v>2696</v>
      </c>
      <c r="F269" s="1850" t="s">
        <v>2251</v>
      </c>
      <c r="G269" s="1850" t="s">
        <v>22</v>
      </c>
      <c r="H269" s="1850" t="s">
        <v>22</v>
      </c>
      <c r="I269" s="1850" t="s">
        <v>1620</v>
      </c>
    </row>
    <row customHeight="1" ht="11.25">
      <c r="A270" s="1850" t="s">
        <v>2247</v>
      </c>
      <c r="B270" s="1850" t="s">
        <v>16</v>
      </c>
      <c r="C270" s="1850" t="s">
        <v>2697</v>
      </c>
      <c r="D270" s="1850" t="s">
        <v>2698</v>
      </c>
      <c r="E270" s="1850" t="s">
        <v>2699</v>
      </c>
      <c r="F270" s="1850" t="s">
        <v>2347</v>
      </c>
      <c r="G270" s="1850" t="s">
        <v>22</v>
      </c>
      <c r="H270" s="1850" t="s">
        <v>22</v>
      </c>
      <c r="I270" s="1850" t="s">
        <v>1620</v>
      </c>
    </row>
    <row customHeight="1" ht="11.25">
      <c r="A271" s="1850" t="s">
        <v>2247</v>
      </c>
      <c r="B271" s="1850" t="s">
        <v>16</v>
      </c>
      <c r="C271" s="1850" t="s">
        <v>2500</v>
      </c>
      <c r="D271" s="1850" t="s">
        <v>2501</v>
      </c>
      <c r="E271" s="1850" t="s">
        <v>2502</v>
      </c>
      <c r="F271" s="1850" t="s">
        <v>2309</v>
      </c>
      <c r="G271" s="1850" t="s">
        <v>2503</v>
      </c>
      <c r="H271" s="1850" t="s">
        <v>22</v>
      </c>
      <c r="I271" s="1850" t="s">
        <v>1620</v>
      </c>
    </row>
    <row customHeight="1" ht="11.25">
      <c r="A272" s="1850" t="s">
        <v>2247</v>
      </c>
      <c r="B272" s="1850" t="s">
        <v>16</v>
      </c>
      <c r="C272" s="1850" t="s">
        <v>22</v>
      </c>
      <c r="D272" s="1850" t="s">
        <v>2513</v>
      </c>
      <c r="E272" s="1850" t="s">
        <v>2514</v>
      </c>
      <c r="F272" s="1850" t="s">
        <v>2251</v>
      </c>
      <c r="G272" s="1850" t="s">
        <v>22</v>
      </c>
      <c r="H272" s="1850" t="s">
        <v>22</v>
      </c>
      <c r="I272"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AD938-1CD8-7408-5258-595CD49C03B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107</v>
      </c>
    </row>
    <row customHeight="1" ht="11.25">
      <c r="A3" s="373" t="s">
        <v>16</v>
      </c>
      <c r="B3" s="0" t="s">
        <v>2710</v>
      </c>
      <c r="C3" s="0" t="s">
        <v>2711</v>
      </c>
      <c r="D3" s="0" t="s">
        <v>2710</v>
      </c>
      <c r="E3" s="0" t="s">
        <v>2711</v>
      </c>
      <c r="F3" s="0" t="s">
        <v>2709</v>
      </c>
      <c r="G3" s="0" t="s">
        <v>108</v>
      </c>
    </row>
    <row customHeight="1" ht="11.25">
      <c r="A4" s="373" t="s">
        <v>16</v>
      </c>
      <c r="B4" s="0" t="s">
        <v>2712</v>
      </c>
      <c r="C4" s="0" t="s">
        <v>2713</v>
      </c>
      <c r="D4" s="0" t="s">
        <v>2712</v>
      </c>
      <c r="E4" s="0" t="s">
        <v>2713</v>
      </c>
      <c r="F4" s="0" t="s">
        <v>2709</v>
      </c>
      <c r="G4" s="0" t="s">
        <v>88</v>
      </c>
    </row>
    <row customHeight="1" ht="11.25">
      <c r="A5" s="373" t="s">
        <v>16</v>
      </c>
      <c r="B5" s="0" t="s">
        <v>2714</v>
      </c>
      <c r="C5" s="0" t="s">
        <v>2715</v>
      </c>
      <c r="D5" s="0" t="s">
        <v>2714</v>
      </c>
      <c r="E5" s="0" t="s">
        <v>2715</v>
      </c>
      <c r="F5" s="0" t="s">
        <v>2709</v>
      </c>
      <c r="G5" s="0" t="s">
        <v>89</v>
      </c>
    </row>
    <row customHeight="1" ht="11.25">
      <c r="A6" s="373" t="s">
        <v>16</v>
      </c>
      <c r="B6" s="0" t="s">
        <v>2716</v>
      </c>
      <c r="C6" s="0" t="s">
        <v>2717</v>
      </c>
      <c r="D6" s="0" t="s">
        <v>2716</v>
      </c>
      <c r="E6" s="0" t="s">
        <v>2717</v>
      </c>
      <c r="F6" s="0" t="s">
        <v>2709</v>
      </c>
      <c r="G6" s="0" t="s">
        <v>109</v>
      </c>
    </row>
    <row customHeight="1" ht="11.25">
      <c r="A7" s="373" t="s">
        <v>16</v>
      </c>
      <c r="B7" s="0" t="s">
        <v>2718</v>
      </c>
      <c r="C7" s="0" t="s">
        <v>2719</v>
      </c>
      <c r="D7" s="0" t="s">
        <v>2718</v>
      </c>
      <c r="E7" s="0" t="s">
        <v>2719</v>
      </c>
      <c r="F7" s="0" t="s">
        <v>2709</v>
      </c>
      <c r="G7" s="0" t="s">
        <v>90</v>
      </c>
    </row>
    <row customHeight="1" ht="11.25">
      <c r="A8" s="373" t="s">
        <v>16</v>
      </c>
      <c r="B8" s="0" t="s">
        <v>2720</v>
      </c>
      <c r="C8" s="0" t="s">
        <v>2721</v>
      </c>
      <c r="D8" s="0" t="s">
        <v>2720</v>
      </c>
      <c r="E8" s="0" t="s">
        <v>2721</v>
      </c>
      <c r="F8" s="0" t="s">
        <v>2709</v>
      </c>
      <c r="G8" s="0" t="s">
        <v>91</v>
      </c>
    </row>
    <row customHeight="1" ht="11.25">
      <c r="A9" s="373" t="s">
        <v>16</v>
      </c>
      <c r="B9" s="0" t="s">
        <v>2722</v>
      </c>
      <c r="C9" s="0" t="s">
        <v>2723</v>
      </c>
      <c r="D9" s="0" t="s">
        <v>2722</v>
      </c>
      <c r="E9" s="0" t="s">
        <v>2723</v>
      </c>
      <c r="F9" s="0" t="s">
        <v>2709</v>
      </c>
      <c r="G9" s="0" t="s">
        <v>110</v>
      </c>
    </row>
    <row customHeight="1" ht="11.25">
      <c r="A10" s="373" t="s">
        <v>16</v>
      </c>
      <c r="B10" s="0" t="s">
        <v>2724</v>
      </c>
      <c r="C10" s="0" t="s">
        <v>2725</v>
      </c>
      <c r="D10" s="0" t="s">
        <v>2724</v>
      </c>
      <c r="E10" s="0" t="s">
        <v>2725</v>
      </c>
      <c r="F10" s="0" t="s">
        <v>2709</v>
      </c>
      <c r="G10" s="0" t="s">
        <v>147</v>
      </c>
    </row>
    <row customHeight="1" ht="11.25">
      <c r="A11" s="373" t="s">
        <v>16</v>
      </c>
      <c r="B11" s="0" t="s">
        <v>2726</v>
      </c>
      <c r="C11" s="0" t="s">
        <v>2727</v>
      </c>
      <c r="D11" s="0" t="s">
        <v>2726</v>
      </c>
      <c r="E11" s="0" t="s">
        <v>2727</v>
      </c>
      <c r="F11" s="0" t="s">
        <v>2709</v>
      </c>
      <c r="G11" s="0" t="s">
        <v>148</v>
      </c>
    </row>
    <row customHeight="1" ht="11.25">
      <c r="A12" s="373" t="s">
        <v>16</v>
      </c>
      <c r="B12" s="0" t="s">
        <v>2728</v>
      </c>
      <c r="C12" s="0" t="s">
        <v>2729</v>
      </c>
      <c r="D12" s="0" t="s">
        <v>2728</v>
      </c>
      <c r="E12" s="0" t="s">
        <v>2729</v>
      </c>
      <c r="F12" s="0" t="s">
        <v>2709</v>
      </c>
      <c r="G12" s="0" t="s">
        <v>149</v>
      </c>
    </row>
    <row customHeight="1" ht="11.25">
      <c r="A13" s="373" t="s">
        <v>16</v>
      </c>
      <c r="B13" s="0" t="s">
        <v>2730</v>
      </c>
      <c r="C13" s="0" t="s">
        <v>2731</v>
      </c>
      <c r="D13" s="0" t="s">
        <v>2730</v>
      </c>
      <c r="E13" s="0" t="s">
        <v>2731</v>
      </c>
      <c r="F13" s="0" t="s">
        <v>2709</v>
      </c>
      <c r="G13" s="0" t="s">
        <v>150</v>
      </c>
    </row>
    <row customHeight="1" ht="11.25">
      <c r="A14" s="373" t="s">
        <v>16</v>
      </c>
      <c r="B14" s="0" t="s">
        <v>98</v>
      </c>
      <c r="C14" s="0" t="s">
        <v>99</v>
      </c>
      <c r="D14" s="0" t="s">
        <v>98</v>
      </c>
      <c r="E14" s="0" t="s">
        <v>99</v>
      </c>
      <c r="F14" s="0" t="s">
        <v>2709</v>
      </c>
      <c r="G14" s="0" t="s">
        <v>97</v>
      </c>
    </row>
    <row customHeight="1" ht="11.25">
      <c r="A15" s="373" t="s">
        <v>16</v>
      </c>
      <c r="B15" s="0" t="s">
        <v>2732</v>
      </c>
      <c r="C15" s="0" t="s">
        <v>2733</v>
      </c>
      <c r="D15" s="0" t="s">
        <v>2732</v>
      </c>
      <c r="E15" s="0" t="s">
        <v>2733</v>
      </c>
      <c r="F15" s="0" t="s">
        <v>2709</v>
      </c>
      <c r="G15" s="0" t="s">
        <v>151</v>
      </c>
    </row>
    <row customHeight="1" ht="11.25">
      <c r="A16" s="373" t="s">
        <v>16</v>
      </c>
      <c r="B16" s="0" t="s">
        <v>2734</v>
      </c>
      <c r="C16" s="0" t="s">
        <v>2735</v>
      </c>
      <c r="D16" s="0" t="s">
        <v>2734</v>
      </c>
      <c r="E16" s="0" t="s">
        <v>2735</v>
      </c>
      <c r="F16" s="0" t="s">
        <v>2709</v>
      </c>
      <c r="G16" s="0" t="s">
        <v>1463</v>
      </c>
    </row>
    <row customHeight="1" ht="11.25">
      <c r="A17" s="373" t="s">
        <v>16</v>
      </c>
      <c r="B17" s="0" t="s">
        <v>2736</v>
      </c>
      <c r="C17" s="0" t="s">
        <v>2737</v>
      </c>
      <c r="D17" s="0" t="s">
        <v>2736</v>
      </c>
      <c r="E17" s="0" t="s">
        <v>2737</v>
      </c>
      <c r="F17" s="0" t="s">
        <v>2709</v>
      </c>
      <c r="G17" s="0" t="s">
        <v>1469</v>
      </c>
    </row>
    <row customHeight="1" ht="11.25">
      <c r="A18" s="373" t="s">
        <v>16</v>
      </c>
      <c r="B18" s="0" t="s">
        <v>2738</v>
      </c>
      <c r="C18" s="0" t="s">
        <v>2739</v>
      </c>
      <c r="D18" s="0" t="s">
        <v>2738</v>
      </c>
      <c r="E18" s="0" t="s">
        <v>2739</v>
      </c>
      <c r="F18" s="0" t="s">
        <v>2709</v>
      </c>
      <c r="G18" s="0" t="s">
        <v>1481</v>
      </c>
    </row>
    <row customHeight="1" ht="11.25">
      <c r="A19" s="373" t="s">
        <v>16</v>
      </c>
      <c r="B19" s="0" t="s">
        <v>2740</v>
      </c>
      <c r="C19" s="0" t="s">
        <v>2741</v>
      </c>
      <c r="D19" s="0" t="s">
        <v>2740</v>
      </c>
      <c r="E19" s="0" t="s">
        <v>2741</v>
      </c>
      <c r="F19" s="0" t="s">
        <v>2709</v>
      </c>
      <c r="G19" s="0" t="s">
        <v>1495</v>
      </c>
    </row>
    <row customHeight="1" ht="11.25">
      <c r="A20" s="373" t="s">
        <v>16</v>
      </c>
      <c r="B20" s="0" t="s">
        <v>2742</v>
      </c>
      <c r="C20" s="0" t="s">
        <v>2743</v>
      </c>
      <c r="D20" s="0" t="s">
        <v>2742</v>
      </c>
      <c r="E20" s="0" t="s">
        <v>2743</v>
      </c>
      <c r="F20" s="0" t="s">
        <v>2744</v>
      </c>
      <c r="G20" s="0" t="s">
        <v>1507</v>
      </c>
    </row>
    <row customHeight="1" ht="11.25">
      <c r="A21" s="373" t="s">
        <v>16</v>
      </c>
      <c r="B21" s="0" t="s">
        <v>2745</v>
      </c>
      <c r="C21" s="0" t="s">
        <v>2746</v>
      </c>
      <c r="D21" s="0" t="s">
        <v>2745</v>
      </c>
      <c r="E21" s="0" t="s">
        <v>2746</v>
      </c>
      <c r="F21" s="0" t="s">
        <v>2744</v>
      </c>
      <c r="G21" s="0" t="s">
        <v>1516</v>
      </c>
    </row>
    <row customHeight="1" ht="11.25">
      <c r="A22" s="373" t="s">
        <v>16</v>
      </c>
      <c r="B22" s="0" t="s">
        <v>2747</v>
      </c>
      <c r="C22" s="0" t="s">
        <v>2748</v>
      </c>
      <c r="D22" s="0" t="s">
        <v>2747</v>
      </c>
      <c r="E22" s="0" t="s">
        <v>2748</v>
      </c>
      <c r="F22" s="0" t="s">
        <v>2744</v>
      </c>
      <c r="G22" s="0" t="s">
        <v>1532</v>
      </c>
    </row>
    <row customHeight="1" ht="11.25">
      <c r="A23" s="373" t="s">
        <v>16</v>
      </c>
      <c r="B23" s="0" t="s">
        <v>2749</v>
      </c>
      <c r="C23" s="0" t="s">
        <v>2750</v>
      </c>
      <c r="D23" s="0" t="s">
        <v>2749</v>
      </c>
      <c r="E23" s="0" t="s">
        <v>2750</v>
      </c>
      <c r="F23" s="0" t="s">
        <v>2744</v>
      </c>
      <c r="G23" s="0" t="s">
        <v>1539</v>
      </c>
    </row>
    <row customHeight="1" ht="11.25">
      <c r="A24" s="373" t="s">
        <v>16</v>
      </c>
      <c r="B24" s="0" t="s">
        <v>2751</v>
      </c>
      <c r="C24" s="0" t="s">
        <v>2752</v>
      </c>
      <c r="D24" s="0" t="s">
        <v>2751</v>
      </c>
      <c r="E24" s="0" t="s">
        <v>2752</v>
      </c>
      <c r="F24" s="0" t="s">
        <v>2744</v>
      </c>
      <c r="G24" s="0" t="s">
        <v>1547</v>
      </c>
    </row>
    <row customHeight="1" ht="11.25">
      <c r="A25" s="373" t="s">
        <v>16</v>
      </c>
      <c r="B25" s="0" t="s">
        <v>2753</v>
      </c>
      <c r="C25" s="0" t="s">
        <v>2754</v>
      </c>
      <c r="D25" s="0" t="s">
        <v>2753</v>
      </c>
      <c r="E25" s="0" t="s">
        <v>2754</v>
      </c>
      <c r="F25" s="0" t="s">
        <v>2744</v>
      </c>
      <c r="G25" s="0" t="s">
        <v>1554</v>
      </c>
    </row>
    <row customHeight="1" ht="11.25">
      <c r="A26" s="373" t="s">
        <v>16</v>
      </c>
      <c r="B26" s="0" t="s">
        <v>2755</v>
      </c>
      <c r="C26" s="0" t="s">
        <v>2756</v>
      </c>
      <c r="D26" s="0" t="s">
        <v>2755</v>
      </c>
      <c r="E26" s="0" t="s">
        <v>2756</v>
      </c>
      <c r="F26" s="0" t="s">
        <v>2744</v>
      </c>
      <c r="G26" s="0" t="s">
        <v>1558</v>
      </c>
    </row>
    <row customHeight="1" ht="11.25">
      <c r="A27" s="373" t="s">
        <v>16</v>
      </c>
      <c r="B27" s="0" t="s">
        <v>2757</v>
      </c>
      <c r="C27" s="0" t="s">
        <v>2758</v>
      </c>
      <c r="D27" s="0" t="s">
        <v>2757</v>
      </c>
      <c r="E27" s="0" t="s">
        <v>2758</v>
      </c>
      <c r="F27" s="0" t="s">
        <v>2744</v>
      </c>
      <c r="G27" s="0" t="s">
        <v>1563</v>
      </c>
    </row>
    <row customHeight="1" ht="11.25">
      <c r="A28" s="373" t="s">
        <v>16</v>
      </c>
      <c r="B28" s="0" t="s">
        <v>2759</v>
      </c>
      <c r="C28" s="0" t="s">
        <v>2760</v>
      </c>
      <c r="D28" s="0" t="s">
        <v>2759</v>
      </c>
      <c r="E28" s="0" t="s">
        <v>2760</v>
      </c>
      <c r="F28" s="0" t="s">
        <v>2744</v>
      </c>
      <c r="G28" s="0" t="s">
        <v>1571</v>
      </c>
    </row>
    <row customHeight="1" ht="11.25">
      <c r="A29" s="373" t="s">
        <v>16</v>
      </c>
      <c r="B29" s="0" t="s">
        <v>2761</v>
      </c>
      <c r="C29" s="0" t="s">
        <v>2762</v>
      </c>
      <c r="D29" s="0" t="s">
        <v>2761</v>
      </c>
      <c r="E29" s="0" t="s">
        <v>2762</v>
      </c>
      <c r="F29" s="0" t="s">
        <v>2744</v>
      </c>
      <c r="G29" s="0" t="s">
        <v>1573</v>
      </c>
    </row>
    <row customHeight="1" ht="11.25">
      <c r="A30" s="373" t="s">
        <v>16</v>
      </c>
      <c r="B30" s="0" t="s">
        <v>2763</v>
      </c>
      <c r="C30" s="0" t="s">
        <v>2764</v>
      </c>
      <c r="D30" s="0" t="s">
        <v>2763</v>
      </c>
      <c r="E30" s="0" t="s">
        <v>2764</v>
      </c>
      <c r="F30" s="0" t="s">
        <v>2744</v>
      </c>
      <c r="G30" s="0" t="s">
        <v>1576</v>
      </c>
    </row>
    <row customHeight="1" ht="11.25">
      <c r="A31" s="373" t="s">
        <v>16</v>
      </c>
      <c r="B31" s="0" t="s">
        <v>2765</v>
      </c>
      <c r="C31" s="0" t="s">
        <v>2766</v>
      </c>
      <c r="D31" s="0" t="s">
        <v>2765</v>
      </c>
      <c r="E31" s="0" t="s">
        <v>2766</v>
      </c>
      <c r="F31" s="0" t="s">
        <v>2744</v>
      </c>
      <c r="G31" s="0" t="s">
        <v>1582</v>
      </c>
    </row>
    <row customHeight="1" ht="11.25">
      <c r="A32" s="373" t="s">
        <v>16</v>
      </c>
      <c r="B32" s="0" t="s">
        <v>2767</v>
      </c>
      <c r="C32" s="0" t="s">
        <v>2768</v>
      </c>
      <c r="D32" s="0" t="s">
        <v>2767</v>
      </c>
      <c r="E32" s="0" t="s">
        <v>2768</v>
      </c>
      <c r="F32" s="0" t="s">
        <v>2744</v>
      </c>
      <c r="G32" s="0" t="s">
        <v>1584</v>
      </c>
    </row>
    <row customHeight="1" ht="11.25">
      <c r="A33" s="373" t="s">
        <v>16</v>
      </c>
      <c r="B33" s="0" t="s">
        <v>2769</v>
      </c>
      <c r="C33" s="0" t="s">
        <v>2770</v>
      </c>
      <c r="D33" s="0" t="s">
        <v>2769</v>
      </c>
      <c r="E33" s="0" t="s">
        <v>2770</v>
      </c>
      <c r="F33" s="0" t="s">
        <v>2744</v>
      </c>
      <c r="G33" s="0" t="s">
        <v>1586</v>
      </c>
    </row>
    <row customHeight="1" ht="11.25">
      <c r="A34" s="373" t="s">
        <v>16</v>
      </c>
      <c r="B34" s="0" t="s">
        <v>2771</v>
      </c>
      <c r="C34" s="0" t="s">
        <v>2772</v>
      </c>
      <c r="D34" s="0" t="s">
        <v>2771</v>
      </c>
      <c r="E34" s="0" t="s">
        <v>2772</v>
      </c>
      <c r="F34" s="0" t="s">
        <v>2744</v>
      </c>
      <c r="G34" s="0" t="s">
        <v>1588</v>
      </c>
    </row>
    <row customHeight="1" ht="11.25">
      <c r="A35" s="373" t="s">
        <v>16</v>
      </c>
      <c r="B35" s="0" t="s">
        <v>2773</v>
      </c>
      <c r="C35" s="0" t="s">
        <v>2774</v>
      </c>
      <c r="D35" s="0" t="s">
        <v>2773</v>
      </c>
      <c r="E35" s="0" t="s">
        <v>2774</v>
      </c>
      <c r="F35" s="0" t="s">
        <v>2744</v>
      </c>
      <c r="G35" s="0" t="s">
        <v>1593</v>
      </c>
    </row>
    <row customHeight="1" ht="11.25">
      <c r="A36" s="373" t="s">
        <v>16</v>
      </c>
      <c r="B36" s="0" t="s">
        <v>2775</v>
      </c>
      <c r="C36" s="0" t="s">
        <v>2776</v>
      </c>
      <c r="D36" s="0" t="s">
        <v>2775</v>
      </c>
      <c r="E36" s="0" t="s">
        <v>2776</v>
      </c>
      <c r="F36" s="0" t="s">
        <v>2744</v>
      </c>
      <c r="G36" s="0" t="s">
        <v>1598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1E394-9928-6FA8-4F28-220740D3242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2777</v>
      </c>
      <c r="B1" s="835" t="s">
        <v>2778</v>
      </c>
      <c r="C1" s="1159" t="s">
        <v>2779</v>
      </c>
      <c r="D1" s="835" t="s">
        <v>2780</v>
      </c>
      <c r="E1" s="835" t="s">
        <v>2781</v>
      </c>
      <c r="F1" s="1159" t="s">
        <v>2782</v>
      </c>
      <c r="G1" s="1159" t="s">
        <v>2783</v>
      </c>
      <c r="H1" s="1159" t="s">
        <v>2784</v>
      </c>
      <c r="I1" s="1159" t="s">
        <v>2785</v>
      </c>
    </row>
    <row customHeight="1" ht="11.25">
      <c r="A2" s="1691" t="s">
        <v>107</v>
      </c>
      <c r="B2" s="1691" t="s">
        <v>2786</v>
      </c>
      <c r="C2" s="1691" t="s">
        <v>22</v>
      </c>
      <c r="D2" s="1691" t="s">
        <v>2787</v>
      </c>
      <c r="E2" s="1691" t="s">
        <v>2788</v>
      </c>
      <c r="F2" s="1691" t="s">
        <v>22</v>
      </c>
      <c r="G2" s="1691" t="s">
        <v>22</v>
      </c>
      <c r="H2" s="1691" t="s">
        <v>22</v>
      </c>
      <c r="I2" s="1691" t="s">
        <v>22</v>
      </c>
    </row>
    <row customHeight="1" ht="11.25">
      <c r="A3" s="1691" t="s">
        <v>108</v>
      </c>
      <c r="B3" s="1691" t="s">
        <v>2789</v>
      </c>
      <c r="C3" s="1691" t="s">
        <v>22</v>
      </c>
      <c r="D3" s="1691" t="s">
        <v>2790</v>
      </c>
      <c r="E3" s="1691" t="s">
        <v>2791</v>
      </c>
      <c r="F3" s="1691" t="s">
        <v>22</v>
      </c>
      <c r="G3" s="1691" t="s">
        <v>22</v>
      </c>
      <c r="H3" s="1691" t="s">
        <v>22</v>
      </c>
      <c r="I3" s="1691" t="s">
        <v>22</v>
      </c>
    </row>
    <row customHeight="1" ht="11.25">
      <c r="A4" s="1691" t="s">
        <v>88</v>
      </c>
      <c r="B4" s="1691" t="s">
        <v>2792</v>
      </c>
      <c r="C4" s="1691" t="s">
        <v>22</v>
      </c>
      <c r="D4" s="1691" t="s">
        <v>2790</v>
      </c>
      <c r="E4" s="1691" t="s">
        <v>2788</v>
      </c>
      <c r="F4" s="1691" t="s">
        <v>22</v>
      </c>
      <c r="G4" s="1691" t="s">
        <v>22</v>
      </c>
      <c r="H4" s="1691" t="s">
        <v>22</v>
      </c>
      <c r="I4" s="1691" t="s">
        <v>22</v>
      </c>
    </row>
    <row customHeight="1" ht="11.25">
      <c r="A5" s="1691" t="s">
        <v>89</v>
      </c>
      <c r="B5" s="1691" t="s">
        <v>2793</v>
      </c>
      <c r="C5" s="1691" t="s">
        <v>22</v>
      </c>
      <c r="D5" s="1691" t="s">
        <v>2794</v>
      </c>
      <c r="E5" s="1691" t="s">
        <v>2795</v>
      </c>
      <c r="F5" s="1691" t="s">
        <v>22</v>
      </c>
      <c r="G5" s="1691" t="s">
        <v>22</v>
      </c>
      <c r="H5" s="1691" t="s">
        <v>22</v>
      </c>
      <c r="I5" s="1691" t="s">
        <v>22</v>
      </c>
    </row>
    <row customHeight="1" ht="11.25">
      <c r="A6" s="1691" t="s">
        <v>109</v>
      </c>
      <c r="B6" s="1691" t="s">
        <v>2796</v>
      </c>
      <c r="C6" s="1691" t="s">
        <v>22</v>
      </c>
      <c r="D6" s="1691" t="s">
        <v>2794</v>
      </c>
      <c r="E6" s="1691" t="s">
        <v>2795</v>
      </c>
      <c r="F6" s="1691" t="s">
        <v>22</v>
      </c>
      <c r="G6" s="1691" t="s">
        <v>22</v>
      </c>
      <c r="H6" s="1691" t="s">
        <v>22</v>
      </c>
      <c r="I6" s="1691" t="s">
        <v>22</v>
      </c>
    </row>
    <row customHeight="1" ht="11.25">
      <c r="A7" s="1691" t="s">
        <v>90</v>
      </c>
      <c r="B7" s="1691" t="s">
        <v>2797</v>
      </c>
      <c r="C7" s="1691" t="s">
        <v>22</v>
      </c>
      <c r="D7" s="1691" t="s">
        <v>2794</v>
      </c>
      <c r="E7" s="1691" t="s">
        <v>2798</v>
      </c>
      <c r="F7" s="1691" t="s">
        <v>22</v>
      </c>
      <c r="G7" s="1691" t="s">
        <v>22</v>
      </c>
      <c r="H7" s="1691" t="s">
        <v>22</v>
      </c>
      <c r="I7" s="1691" t="s">
        <v>22</v>
      </c>
    </row>
    <row customHeight="1" ht="11.25">
      <c r="A8" s="1691" t="s">
        <v>91</v>
      </c>
      <c r="B8" s="1691" t="s">
        <v>2799</v>
      </c>
      <c r="C8" s="1691" t="s">
        <v>22</v>
      </c>
      <c r="D8" s="1691" t="s">
        <v>2790</v>
      </c>
      <c r="E8" s="1691" t="s">
        <v>2791</v>
      </c>
      <c r="F8" s="1691" t="s">
        <v>22</v>
      </c>
      <c r="G8" s="1691" t="s">
        <v>22</v>
      </c>
      <c r="H8" s="1691" t="s">
        <v>22</v>
      </c>
      <c r="I8" s="1691" t="s">
        <v>22</v>
      </c>
    </row>
    <row customHeight="1" ht="11.25">
      <c r="A9" s="1691" t="s">
        <v>110</v>
      </c>
      <c r="B9" s="1691" t="s">
        <v>2800</v>
      </c>
      <c r="C9" s="1691" t="s">
        <v>22</v>
      </c>
      <c r="D9" s="1691" t="s">
        <v>2790</v>
      </c>
      <c r="E9" s="1691" t="s">
        <v>2791</v>
      </c>
      <c r="F9" s="1691" t="s">
        <v>22</v>
      </c>
      <c r="G9" s="1691" t="s">
        <v>22</v>
      </c>
      <c r="H9" s="1691" t="s">
        <v>22</v>
      </c>
      <c r="I9" s="1691" t="s">
        <v>22</v>
      </c>
    </row>
    <row customHeight="1" ht="11.25">
      <c r="A10" s="1691" t="s">
        <v>147</v>
      </c>
      <c r="B10" s="1691" t="s">
        <v>2801</v>
      </c>
      <c r="C10" s="1691" t="s">
        <v>22</v>
      </c>
      <c r="D10" s="1691" t="s">
        <v>2790</v>
      </c>
      <c r="E10" s="1691" t="s">
        <v>2802</v>
      </c>
      <c r="F10" s="1691" t="s">
        <v>22</v>
      </c>
      <c r="G10" s="1691" t="s">
        <v>22</v>
      </c>
      <c r="H10" s="1691" t="s">
        <v>22</v>
      </c>
      <c r="I10" s="1691" t="s">
        <v>22</v>
      </c>
    </row>
    <row customHeight="1" ht="11.25">
      <c r="A11" s="1691" t="s">
        <v>148</v>
      </c>
      <c r="B11" s="1691" t="s">
        <v>2803</v>
      </c>
      <c r="C11" s="1691" t="s">
        <v>22</v>
      </c>
      <c r="D11" s="1691" t="s">
        <v>2790</v>
      </c>
      <c r="E11" s="1691" t="s">
        <v>2791</v>
      </c>
      <c r="F11" s="1691" t="s">
        <v>22</v>
      </c>
      <c r="G11" s="1691" t="s">
        <v>22</v>
      </c>
      <c r="H11" s="1691" t="s">
        <v>22</v>
      </c>
      <c r="I11" s="1691" t="s">
        <v>22</v>
      </c>
    </row>
    <row customHeight="1" ht="11.25">
      <c r="A12" s="1691" t="s">
        <v>149</v>
      </c>
      <c r="B12" s="1691" t="s">
        <v>2804</v>
      </c>
      <c r="C12" s="1691" t="s">
        <v>22</v>
      </c>
      <c r="D12" s="1691" t="s">
        <v>2790</v>
      </c>
      <c r="E12" s="1691" t="s">
        <v>2802</v>
      </c>
      <c r="F12" s="1691" t="s">
        <v>22</v>
      </c>
      <c r="G12" s="1691" t="s">
        <v>22</v>
      </c>
      <c r="H12" s="1691" t="s">
        <v>22</v>
      </c>
      <c r="I12" s="1691" t="s">
        <v>22</v>
      </c>
    </row>
    <row customHeight="1" ht="11.25">
      <c r="A13" s="1691" t="s">
        <v>150</v>
      </c>
      <c r="B13" s="1691" t="s">
        <v>2805</v>
      </c>
      <c r="C13" s="1691" t="s">
        <v>22</v>
      </c>
      <c r="D13" s="1691" t="s">
        <v>2787</v>
      </c>
      <c r="E13" s="1691" t="s">
        <v>2788</v>
      </c>
      <c r="F13" s="1691" t="s">
        <v>22</v>
      </c>
      <c r="G13" s="1691" t="s">
        <v>22</v>
      </c>
      <c r="H13" s="1691" t="s">
        <v>22</v>
      </c>
      <c r="I13" s="1691" t="s">
        <v>22</v>
      </c>
    </row>
    <row customHeight="1" ht="11.25">
      <c r="A14" s="1691" t="s">
        <v>97</v>
      </c>
      <c r="B14" s="1691" t="s">
        <v>2806</v>
      </c>
      <c r="C14" s="1691" t="s">
        <v>22</v>
      </c>
      <c r="D14" s="1691" t="s">
        <v>2787</v>
      </c>
      <c r="E14" s="1691" t="s">
        <v>2788</v>
      </c>
      <c r="F14" s="1691" t="s">
        <v>22</v>
      </c>
      <c r="G14" s="1691" t="s">
        <v>22</v>
      </c>
      <c r="H14" s="1691" t="s">
        <v>22</v>
      </c>
      <c r="I14" s="1691" t="s">
        <v>22</v>
      </c>
    </row>
    <row customHeight="1" ht="11.25">
      <c r="A15" s="1691" t="s">
        <v>151</v>
      </c>
      <c r="B15" s="1691" t="s">
        <v>2807</v>
      </c>
      <c r="C15" s="1691" t="s">
        <v>22</v>
      </c>
      <c r="D15" s="1691" t="s">
        <v>2808</v>
      </c>
      <c r="E15" s="1691" t="s">
        <v>2795</v>
      </c>
      <c r="F15" s="1691" t="s">
        <v>22</v>
      </c>
      <c r="G15" s="1691" t="s">
        <v>22</v>
      </c>
      <c r="H15" s="1691" t="s">
        <v>22</v>
      </c>
      <c r="I15" s="1691" t="s">
        <v>22</v>
      </c>
    </row>
    <row customHeight="1" ht="11.25">
      <c r="A16" s="1691" t="s">
        <v>1463</v>
      </c>
      <c r="B16" s="1691" t="s">
        <v>2809</v>
      </c>
      <c r="C16" s="1691" t="s">
        <v>22</v>
      </c>
      <c r="D16" s="1691" t="s">
        <v>2794</v>
      </c>
      <c r="E16" s="1691" t="s">
        <v>2795</v>
      </c>
      <c r="F16" s="1691" t="s">
        <v>22</v>
      </c>
      <c r="G16" s="1691" t="s">
        <v>22</v>
      </c>
      <c r="H16" s="1691" t="s">
        <v>22</v>
      </c>
      <c r="I16" s="1691" t="s">
        <v>22</v>
      </c>
    </row>
    <row customHeight="1" ht="11.25">
      <c r="A17" s="1691" t="s">
        <v>1469</v>
      </c>
      <c r="B17" s="1691" t="s">
        <v>2810</v>
      </c>
      <c r="C17" s="1691" t="s">
        <v>22</v>
      </c>
      <c r="D17" s="1691" t="s">
        <v>2811</v>
      </c>
      <c r="E17" s="1691" t="s">
        <v>2812</v>
      </c>
      <c r="F17" s="1691" t="s">
        <v>22</v>
      </c>
      <c r="G17" s="1691" t="s">
        <v>22</v>
      </c>
      <c r="H17" s="1691" t="s">
        <v>22</v>
      </c>
      <c r="I17" s="1691" t="s">
        <v>22</v>
      </c>
    </row>
    <row customHeight="1" ht="11.25">
      <c r="A18" s="1691" t="s">
        <v>1481</v>
      </c>
      <c r="B18" s="1691" t="s">
        <v>2813</v>
      </c>
      <c r="C18" s="1691" t="s">
        <v>22</v>
      </c>
      <c r="D18" s="1691" t="s">
        <v>2811</v>
      </c>
      <c r="E18" s="1691" t="s">
        <v>2812</v>
      </c>
      <c r="F18" s="1691" t="s">
        <v>22</v>
      </c>
      <c r="G18" s="1691" t="s">
        <v>22</v>
      </c>
      <c r="H18" s="1691" t="s">
        <v>22</v>
      </c>
      <c r="I1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E6CFD-96A8-74E8-CC98-3F9BCD2FBA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28D25-F381-A518-672A-1851D50E20C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348</v>
      </c>
      <c r="I1" s="2217"/>
      <c r="J1" s="2217"/>
      <c r="K1" s="2217"/>
      <c r="L1" s="2217"/>
      <c r="M1" s="2217"/>
      <c r="N1" s="2217"/>
      <c r="O1" s="2217"/>
      <c r="P1" s="2217"/>
      <c r="Q1" s="2217"/>
      <c r="R1" s="2217"/>
      <c r="T1" s="2217" t="s">
        <v>349</v>
      </c>
      <c r="U1" s="2217"/>
      <c r="V1" s="2217"/>
      <c r="X1" s="2217" t="s">
        <v>350</v>
      </c>
      <c r="Y1" s="2217"/>
      <c r="Z1" s="2217"/>
      <c r="AB1" s="2217" t="s">
        <v>351</v>
      </c>
      <c r="AC1" s="2217"/>
      <c r="AT1" s="447" t="s">
        <v>14</v>
      </c>
    </row>
    <row customHeight="1" ht="14.25" hidden="1">
      <c r="AT2" s="447">
        <v>0</v>
      </c>
    </row>
    <row s="1613" customFormat="1" customHeight="1" ht="5.25">
      <c r="C3" s="701"/>
      <c r="D3" s="702"/>
      <c r="E3" s="702"/>
      <c r="F3" s="702"/>
      <c r="G3" s="702"/>
      <c r="H3" s="702" t="s">
        <v>352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"РСО "Универсал"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297</v>
      </c>
      <c r="AF7" s="2223" t="s">
        <v>297</v>
      </c>
      <c r="AG7" s="2223" t="s">
        <v>297</v>
      </c>
      <c r="AH7" s="2223" t="s">
        <v>297</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353</v>
      </c>
      <c r="I8" s="2226" t="s">
        <v>354</v>
      </c>
      <c r="J8" s="2223" t="s">
        <v>355</v>
      </c>
      <c r="K8" s="2223"/>
      <c r="L8" s="2223"/>
      <c r="M8" s="2218"/>
      <c r="N8" s="2223" t="s">
        <v>356</v>
      </c>
      <c r="O8" s="2223"/>
      <c r="P8" s="2223" t="s">
        <v>357</v>
      </c>
      <c r="Q8" s="2223"/>
      <c r="R8" s="2230" t="s">
        <v>358</v>
      </c>
      <c r="S8" s="824"/>
      <c r="T8" s="2228" t="s">
        <v>359</v>
      </c>
      <c r="U8" s="2228" t="s">
        <v>360</v>
      </c>
      <c r="V8" s="2228" t="s">
        <v>361</v>
      </c>
      <c r="W8" s="826"/>
      <c r="X8" s="2228" t="s">
        <v>362</v>
      </c>
      <c r="Y8" s="2228" t="s">
        <v>363</v>
      </c>
      <c r="Z8" s="2228" t="s">
        <v>364</v>
      </c>
      <c r="AA8" s="826"/>
      <c r="AB8" s="2228" t="s">
        <v>365</v>
      </c>
      <c r="AC8" s="2228" t="s">
        <v>358</v>
      </c>
      <c r="AD8" s="826"/>
      <c r="AE8" s="2223"/>
      <c r="AF8" s="2223"/>
      <c r="AG8" s="2223"/>
      <c r="AH8" s="2223"/>
      <c r="AT8" s="447">
        <v>26</v>
      </c>
    </row>
    <row customHeight="1" ht="46.199999999999996">
      <c r="C9" s="450"/>
      <c r="D9" s="2127"/>
      <c r="E9" s="2223"/>
      <c r="F9" s="2223"/>
      <c r="G9" s="829"/>
      <c r="H9" s="2225"/>
      <c r="I9" s="2227"/>
      <c r="J9" s="425" t="s">
        <v>366</v>
      </c>
      <c r="K9" s="425" t="s">
        <v>367</v>
      </c>
      <c r="L9" s="425" t="s">
        <v>368</v>
      </c>
      <c r="M9" s="431" t="s">
        <v>369</v>
      </c>
      <c r="N9" s="425" t="s">
        <v>370</v>
      </c>
      <c r="O9" s="425" t="s">
        <v>369</v>
      </c>
      <c r="P9" s="425" t="s">
        <v>371</v>
      </c>
      <c r="Q9" s="425" t="s">
        <v>369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373</v>
      </c>
      <c r="AF12" s="2221" t="s">
        <v>374</v>
      </c>
      <c r="AG12" s="2221" t="s">
        <v>375</v>
      </c>
      <c r="AH12" s="2221" t="s">
        <v>376</v>
      </c>
      <c r="AI12" s="447"/>
      <c r="AM12" s="511"/>
      <c r="AP12" s="500" t="s">
        <v>377</v>
      </c>
      <c r="AQ12" s="500" t="s">
        <v>377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73E18-5CF2-C058-2578-BDB2B2B115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2814</v>
      </c>
    </row>
    <row customHeight="1" ht="11.25">
      <c r="A2" s="183" t="s">
        <v>96</v>
      </c>
      <c r="B2" s="183" t="s">
        <v>2815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62BA9-F918-8A4C-7C32-082652CE4E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2816</v>
      </c>
      <c r="B1" s="835" t="s">
        <v>2817</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1388</v>
      </c>
    </row>
    <row customHeight="1" ht="11.25">
      <c r="A10" s="835">
        <v>4213783</v>
      </c>
      <c r="B10" s="835" t="s">
        <v>1403</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A6008-2C31-28DF-FF8F-2C7E45E6F3C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2816</v>
      </c>
      <c r="B1" s="835" t="s">
        <v>2818</v>
      </c>
    </row>
    <row customHeight="1" ht="11.25">
      <c r="A2" s="835" t="s">
        <v>116</v>
      </c>
      <c r="B2" s="835" t="s">
        <v>1504</v>
      </c>
    </row>
    <row customHeight="1" ht="11.25">
      <c r="A3" s="835" t="s">
        <v>2819</v>
      </c>
      <c r="B3" s="835" t="s">
        <v>1513</v>
      </c>
    </row>
    <row customHeight="1" ht="11.25">
      <c r="A4" s="835" t="s">
        <v>2820</v>
      </c>
      <c r="B4" s="835"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183F7-7CC8-88A8-6C94-873C7BAA0704}"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107</v>
      </c>
    </row>
    <row customHeight="1" ht="11.25">
      <c r="A3" s="0" t="s">
        <v>16</v>
      </c>
      <c r="B3" s="0" t="s">
        <v>2710</v>
      </c>
      <c r="C3" s="0" t="s">
        <v>2711</v>
      </c>
      <c r="D3" s="0" t="s">
        <v>2710</v>
      </c>
      <c r="E3" s="0" t="s">
        <v>2711</v>
      </c>
      <c r="F3" s="0" t="s">
        <v>2709</v>
      </c>
      <c r="G3" s="0" t="s">
        <v>108</v>
      </c>
    </row>
    <row customHeight="1" ht="11.25">
      <c r="A4" s="0" t="s">
        <v>16</v>
      </c>
      <c r="B4" s="0" t="s">
        <v>2712</v>
      </c>
      <c r="C4" s="0" t="s">
        <v>2713</v>
      </c>
      <c r="D4" s="0" t="s">
        <v>2712</v>
      </c>
      <c r="E4" s="0" t="s">
        <v>2713</v>
      </c>
      <c r="F4" s="0" t="s">
        <v>2709</v>
      </c>
      <c r="G4" s="0" t="s">
        <v>88</v>
      </c>
    </row>
    <row customHeight="1" ht="11.25">
      <c r="A5" s="0" t="s">
        <v>16</v>
      </c>
      <c r="B5" s="0" t="s">
        <v>2714</v>
      </c>
      <c r="C5" s="0" t="s">
        <v>2715</v>
      </c>
      <c r="D5" s="0" t="s">
        <v>2714</v>
      </c>
      <c r="E5" s="0" t="s">
        <v>2715</v>
      </c>
      <c r="F5" s="0" t="s">
        <v>2709</v>
      </c>
      <c r="G5" s="0" t="s">
        <v>89</v>
      </c>
    </row>
    <row customHeight="1" ht="11.25">
      <c r="A6" s="0" t="s">
        <v>16</v>
      </c>
      <c r="B6" s="0" t="s">
        <v>2716</v>
      </c>
      <c r="C6" s="0" t="s">
        <v>2717</v>
      </c>
      <c r="D6" s="0" t="s">
        <v>2716</v>
      </c>
      <c r="E6" s="0" t="s">
        <v>2717</v>
      </c>
      <c r="F6" s="0" t="s">
        <v>2709</v>
      </c>
      <c r="G6" s="0" t="s">
        <v>109</v>
      </c>
    </row>
    <row customHeight="1" ht="11.25">
      <c r="A7" s="0" t="s">
        <v>16</v>
      </c>
      <c r="B7" s="0" t="s">
        <v>2718</v>
      </c>
      <c r="C7" s="0" t="s">
        <v>2719</v>
      </c>
      <c r="D7" s="0" t="s">
        <v>2718</v>
      </c>
      <c r="E7" s="0" t="s">
        <v>2719</v>
      </c>
      <c r="F7" s="0" t="s">
        <v>2709</v>
      </c>
      <c r="G7" s="0" t="s">
        <v>90</v>
      </c>
    </row>
    <row customHeight="1" ht="11.25">
      <c r="A8" s="0" t="s">
        <v>16</v>
      </c>
      <c r="B8" s="0" t="s">
        <v>2720</v>
      </c>
      <c r="C8" s="0" t="s">
        <v>2721</v>
      </c>
      <c r="D8" s="0" t="s">
        <v>2720</v>
      </c>
      <c r="E8" s="0" t="s">
        <v>2721</v>
      </c>
      <c r="F8" s="0" t="s">
        <v>2709</v>
      </c>
      <c r="G8" s="0" t="s">
        <v>91</v>
      </c>
    </row>
    <row customHeight="1" ht="11.25">
      <c r="A9" s="0" t="s">
        <v>16</v>
      </c>
      <c r="B9" s="0" t="s">
        <v>2722</v>
      </c>
      <c r="C9" s="0" t="s">
        <v>2723</v>
      </c>
      <c r="D9" s="0" t="s">
        <v>2722</v>
      </c>
      <c r="E9" s="0" t="s">
        <v>2723</v>
      </c>
      <c r="F9" s="0" t="s">
        <v>2709</v>
      </c>
      <c r="G9" s="0" t="s">
        <v>110</v>
      </c>
    </row>
    <row customHeight="1" ht="11.25">
      <c r="A10" s="0" t="s">
        <v>16</v>
      </c>
      <c r="B10" s="0" t="s">
        <v>2724</v>
      </c>
      <c r="C10" s="0" t="s">
        <v>2725</v>
      </c>
      <c r="D10" s="0" t="s">
        <v>2724</v>
      </c>
      <c r="E10" s="0" t="s">
        <v>2725</v>
      </c>
      <c r="F10" s="0" t="s">
        <v>2709</v>
      </c>
      <c r="G10" s="0" t="s">
        <v>147</v>
      </c>
    </row>
    <row customHeight="1" ht="11.25">
      <c r="A11" s="0" t="s">
        <v>16</v>
      </c>
      <c r="B11" s="0" t="s">
        <v>2726</v>
      </c>
      <c r="C11" s="0" t="s">
        <v>2727</v>
      </c>
      <c r="D11" s="0" t="s">
        <v>2726</v>
      </c>
      <c r="E11" s="0" t="s">
        <v>2727</v>
      </c>
      <c r="F11" s="0" t="s">
        <v>2709</v>
      </c>
      <c r="G11" s="0" t="s">
        <v>148</v>
      </c>
    </row>
    <row customHeight="1" ht="11.25">
      <c r="A12" s="0" t="s">
        <v>16</v>
      </c>
      <c r="B12" s="0" t="s">
        <v>2728</v>
      </c>
      <c r="C12" s="0" t="s">
        <v>2729</v>
      </c>
      <c r="D12" s="0" t="s">
        <v>2728</v>
      </c>
      <c r="E12" s="0" t="s">
        <v>2729</v>
      </c>
      <c r="F12" s="0" t="s">
        <v>2709</v>
      </c>
      <c r="G12" s="0" t="s">
        <v>149</v>
      </c>
    </row>
    <row customHeight="1" ht="11.25">
      <c r="A13" s="0" t="s">
        <v>16</v>
      </c>
      <c r="B13" s="0" t="s">
        <v>2730</v>
      </c>
      <c r="C13" s="0" t="s">
        <v>2731</v>
      </c>
      <c r="D13" s="0" t="s">
        <v>2730</v>
      </c>
      <c r="E13" s="0" t="s">
        <v>2731</v>
      </c>
      <c r="F13" s="0" t="s">
        <v>2709</v>
      </c>
      <c r="G13" s="0" t="s">
        <v>150</v>
      </c>
    </row>
    <row customHeight="1" ht="11.25">
      <c r="A14" s="0" t="s">
        <v>16</v>
      </c>
      <c r="B14" s="0" t="s">
        <v>98</v>
      </c>
      <c r="C14" s="0" t="s">
        <v>99</v>
      </c>
      <c r="D14" s="0" t="s">
        <v>98</v>
      </c>
      <c r="E14" s="0" t="s">
        <v>99</v>
      </c>
      <c r="F14" s="0" t="s">
        <v>2709</v>
      </c>
      <c r="G14" s="0" t="s">
        <v>97</v>
      </c>
    </row>
    <row customHeight="1" ht="11.25">
      <c r="A15" s="0" t="s">
        <v>16</v>
      </c>
      <c r="B15" s="0" t="s">
        <v>2732</v>
      </c>
      <c r="C15" s="0" t="s">
        <v>2733</v>
      </c>
      <c r="D15" s="0" t="s">
        <v>2732</v>
      </c>
      <c r="E15" s="0" t="s">
        <v>2733</v>
      </c>
      <c r="F15" s="0" t="s">
        <v>2709</v>
      </c>
      <c r="G15" s="0" t="s">
        <v>151</v>
      </c>
    </row>
    <row customHeight="1" ht="11.25">
      <c r="A16" s="0" t="s">
        <v>16</v>
      </c>
      <c r="B16" s="0" t="s">
        <v>2734</v>
      </c>
      <c r="C16" s="0" t="s">
        <v>2735</v>
      </c>
      <c r="D16" s="0" t="s">
        <v>2734</v>
      </c>
      <c r="E16" s="0" t="s">
        <v>2735</v>
      </c>
      <c r="F16" s="0" t="s">
        <v>2709</v>
      </c>
      <c r="G16" s="0" t="s">
        <v>1463</v>
      </c>
    </row>
    <row customHeight="1" ht="11.25">
      <c r="A17" s="0" t="s">
        <v>16</v>
      </c>
      <c r="B17" s="0" t="s">
        <v>2736</v>
      </c>
      <c r="C17" s="0" t="s">
        <v>2737</v>
      </c>
      <c r="D17" s="0" t="s">
        <v>2736</v>
      </c>
      <c r="E17" s="0" t="s">
        <v>2737</v>
      </c>
      <c r="F17" s="0" t="s">
        <v>2709</v>
      </c>
      <c r="G17" s="0" t="s">
        <v>1469</v>
      </c>
    </row>
    <row customHeight="1" ht="11.25">
      <c r="A18" s="0" t="s">
        <v>16</v>
      </c>
      <c r="B18" s="0" t="s">
        <v>2738</v>
      </c>
      <c r="C18" s="0" t="s">
        <v>2739</v>
      </c>
      <c r="D18" s="0" t="s">
        <v>2738</v>
      </c>
      <c r="E18" s="0" t="s">
        <v>2739</v>
      </c>
      <c r="F18" s="0" t="s">
        <v>2709</v>
      </c>
      <c r="G18" s="0" t="s">
        <v>1481</v>
      </c>
    </row>
    <row customHeight="1" ht="11.25">
      <c r="A19" s="0" t="s">
        <v>16</v>
      </c>
      <c r="B19" s="0" t="s">
        <v>2740</v>
      </c>
      <c r="C19" s="0" t="s">
        <v>2741</v>
      </c>
      <c r="D19" s="0" t="s">
        <v>2740</v>
      </c>
      <c r="E19" s="0" t="s">
        <v>2741</v>
      </c>
      <c r="F19" s="0" t="s">
        <v>2709</v>
      </c>
      <c r="G19" s="0" t="s">
        <v>1495</v>
      </c>
    </row>
    <row customHeight="1" ht="11.25">
      <c r="A20" s="0" t="s">
        <v>16</v>
      </c>
      <c r="B20" s="0" t="s">
        <v>2742</v>
      </c>
      <c r="C20" s="0" t="s">
        <v>2743</v>
      </c>
      <c r="D20" s="0" t="s">
        <v>2742</v>
      </c>
      <c r="E20" s="0" t="s">
        <v>2743</v>
      </c>
      <c r="F20" s="0" t="s">
        <v>2744</v>
      </c>
      <c r="G20" s="0" t="s">
        <v>1507</v>
      </c>
    </row>
    <row customHeight="1" ht="11.25">
      <c r="A21" s="0" t="s">
        <v>16</v>
      </c>
      <c r="B21" s="0" t="s">
        <v>2745</v>
      </c>
      <c r="C21" s="0" t="s">
        <v>2746</v>
      </c>
      <c r="D21" s="0" t="s">
        <v>2745</v>
      </c>
      <c r="E21" s="0" t="s">
        <v>2746</v>
      </c>
      <c r="F21" s="0" t="s">
        <v>2744</v>
      </c>
      <c r="G21" s="0" t="s">
        <v>1516</v>
      </c>
    </row>
    <row customHeight="1" ht="11.25">
      <c r="A22" s="0" t="s">
        <v>16</v>
      </c>
      <c r="B22" s="0" t="s">
        <v>2747</v>
      </c>
      <c r="C22" s="0" t="s">
        <v>2748</v>
      </c>
      <c r="D22" s="0" t="s">
        <v>2747</v>
      </c>
      <c r="E22" s="0" t="s">
        <v>2748</v>
      </c>
      <c r="F22" s="0" t="s">
        <v>2744</v>
      </c>
      <c r="G22" s="0" t="s">
        <v>1532</v>
      </c>
    </row>
    <row customHeight="1" ht="11.25">
      <c r="A23" s="0" t="s">
        <v>16</v>
      </c>
      <c r="B23" s="0" t="s">
        <v>2749</v>
      </c>
      <c r="C23" s="0" t="s">
        <v>2750</v>
      </c>
      <c r="D23" s="0" t="s">
        <v>2749</v>
      </c>
      <c r="E23" s="0" t="s">
        <v>2750</v>
      </c>
      <c r="F23" s="0" t="s">
        <v>2744</v>
      </c>
      <c r="G23" s="0" t="s">
        <v>1539</v>
      </c>
    </row>
    <row customHeight="1" ht="11.25">
      <c r="A24" s="0" t="s">
        <v>16</v>
      </c>
      <c r="B24" s="0" t="s">
        <v>2751</v>
      </c>
      <c r="C24" s="0" t="s">
        <v>2752</v>
      </c>
      <c r="D24" s="0" t="s">
        <v>2751</v>
      </c>
      <c r="E24" s="0" t="s">
        <v>2752</v>
      </c>
      <c r="F24" s="0" t="s">
        <v>2744</v>
      </c>
      <c r="G24" s="0" t="s">
        <v>1547</v>
      </c>
    </row>
    <row customHeight="1" ht="11.25">
      <c r="A25" s="0" t="s">
        <v>16</v>
      </c>
      <c r="B25" s="0" t="s">
        <v>2753</v>
      </c>
      <c r="C25" s="0" t="s">
        <v>2754</v>
      </c>
      <c r="D25" s="0" t="s">
        <v>2753</v>
      </c>
      <c r="E25" s="0" t="s">
        <v>2754</v>
      </c>
      <c r="F25" s="0" t="s">
        <v>2744</v>
      </c>
      <c r="G25" s="0" t="s">
        <v>1554</v>
      </c>
    </row>
    <row customHeight="1" ht="11.25">
      <c r="A26" s="0" t="s">
        <v>16</v>
      </c>
      <c r="B26" s="0" t="s">
        <v>2755</v>
      </c>
      <c r="C26" s="0" t="s">
        <v>2756</v>
      </c>
      <c r="D26" s="0" t="s">
        <v>2755</v>
      </c>
      <c r="E26" s="0" t="s">
        <v>2756</v>
      </c>
      <c r="F26" s="0" t="s">
        <v>2744</v>
      </c>
      <c r="G26" s="0" t="s">
        <v>1558</v>
      </c>
    </row>
    <row customHeight="1" ht="11.25">
      <c r="A27" s="0" t="s">
        <v>16</v>
      </c>
      <c r="B27" s="0" t="s">
        <v>2757</v>
      </c>
      <c r="C27" s="0" t="s">
        <v>2758</v>
      </c>
      <c r="D27" s="0" t="s">
        <v>2757</v>
      </c>
      <c r="E27" s="0" t="s">
        <v>2758</v>
      </c>
      <c r="F27" s="0" t="s">
        <v>2744</v>
      </c>
      <c r="G27" s="0" t="s">
        <v>1563</v>
      </c>
    </row>
    <row customHeight="1" ht="11.25">
      <c r="A28" s="0" t="s">
        <v>16</v>
      </c>
      <c r="B28" s="0" t="s">
        <v>2759</v>
      </c>
      <c r="C28" s="0" t="s">
        <v>2760</v>
      </c>
      <c r="D28" s="0" t="s">
        <v>2759</v>
      </c>
      <c r="E28" s="0" t="s">
        <v>2760</v>
      </c>
      <c r="F28" s="0" t="s">
        <v>2744</v>
      </c>
      <c r="G28" s="0" t="s">
        <v>1571</v>
      </c>
    </row>
    <row customHeight="1" ht="11.25">
      <c r="A29" s="0" t="s">
        <v>16</v>
      </c>
      <c r="B29" s="0" t="s">
        <v>2761</v>
      </c>
      <c r="C29" s="0" t="s">
        <v>2762</v>
      </c>
      <c r="D29" s="0" t="s">
        <v>2761</v>
      </c>
      <c r="E29" s="0" t="s">
        <v>2762</v>
      </c>
      <c r="F29" s="0" t="s">
        <v>2744</v>
      </c>
      <c r="G29" s="0" t="s">
        <v>1573</v>
      </c>
    </row>
    <row customHeight="1" ht="11.25">
      <c r="A30" s="0" t="s">
        <v>16</v>
      </c>
      <c r="B30" s="0" t="s">
        <v>2763</v>
      </c>
      <c r="C30" s="0" t="s">
        <v>2764</v>
      </c>
      <c r="D30" s="0" t="s">
        <v>2763</v>
      </c>
      <c r="E30" s="0" t="s">
        <v>2764</v>
      </c>
      <c r="F30" s="0" t="s">
        <v>2744</v>
      </c>
      <c r="G30" s="0" t="s">
        <v>1576</v>
      </c>
    </row>
    <row customHeight="1" ht="11.25">
      <c r="A31" s="0" t="s">
        <v>16</v>
      </c>
      <c r="B31" s="0" t="s">
        <v>2765</v>
      </c>
      <c r="C31" s="0" t="s">
        <v>2766</v>
      </c>
      <c r="D31" s="0" t="s">
        <v>2765</v>
      </c>
      <c r="E31" s="0" t="s">
        <v>2766</v>
      </c>
      <c r="F31" s="0" t="s">
        <v>2744</v>
      </c>
      <c r="G31" s="0" t="s">
        <v>1582</v>
      </c>
    </row>
    <row customHeight="1" ht="11.25">
      <c r="A32" s="0" t="s">
        <v>16</v>
      </c>
      <c r="B32" s="0" t="s">
        <v>2767</v>
      </c>
      <c r="C32" s="0" t="s">
        <v>2768</v>
      </c>
      <c r="D32" s="0" t="s">
        <v>2767</v>
      </c>
      <c r="E32" s="0" t="s">
        <v>2768</v>
      </c>
      <c r="F32" s="0" t="s">
        <v>2744</v>
      </c>
      <c r="G32" s="0" t="s">
        <v>1584</v>
      </c>
    </row>
    <row customHeight="1" ht="11.25">
      <c r="A33" s="0" t="s">
        <v>16</v>
      </c>
      <c r="B33" s="0" t="s">
        <v>2769</v>
      </c>
      <c r="C33" s="0" t="s">
        <v>2770</v>
      </c>
      <c r="D33" s="0" t="s">
        <v>2769</v>
      </c>
      <c r="E33" s="0" t="s">
        <v>2770</v>
      </c>
      <c r="F33" s="0" t="s">
        <v>2744</v>
      </c>
      <c r="G33" s="0" t="s">
        <v>1586</v>
      </c>
    </row>
    <row customHeight="1" ht="11.25">
      <c r="A34" s="0" t="s">
        <v>16</v>
      </c>
      <c r="B34" s="0" t="s">
        <v>2771</v>
      </c>
      <c r="C34" s="0" t="s">
        <v>2772</v>
      </c>
      <c r="D34" s="0" t="s">
        <v>2771</v>
      </c>
      <c r="E34" s="0" t="s">
        <v>2772</v>
      </c>
      <c r="F34" s="0" t="s">
        <v>2744</v>
      </c>
      <c r="G34" s="0" t="s">
        <v>1588</v>
      </c>
    </row>
    <row customHeight="1" ht="11.25">
      <c r="A35" s="0" t="s">
        <v>16</v>
      </c>
      <c r="B35" s="0" t="s">
        <v>2773</v>
      </c>
      <c r="C35" s="0" t="s">
        <v>2774</v>
      </c>
      <c r="D35" s="0" t="s">
        <v>2773</v>
      </c>
      <c r="E35" s="0" t="s">
        <v>2774</v>
      </c>
      <c r="F35" s="0" t="s">
        <v>2744</v>
      </c>
      <c r="G35" s="0" t="s">
        <v>1593</v>
      </c>
    </row>
    <row customHeight="1" ht="11.25">
      <c r="A36" s="0" t="s">
        <v>16</v>
      </c>
      <c r="B36" s="0" t="s">
        <v>2775</v>
      </c>
      <c r="C36" s="0" t="s">
        <v>2776</v>
      </c>
      <c r="D36" s="0" t="s">
        <v>2775</v>
      </c>
      <c r="E36" s="0" t="s">
        <v>2776</v>
      </c>
      <c r="F36" s="0" t="s">
        <v>2744</v>
      </c>
      <c r="G36" s="0" t="s">
        <v>1598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E2F7B-75A9-A2E8-DACD-D5054AAB9D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2821</v>
      </c>
      <c r="B1" s="835" t="s">
        <v>2822</v>
      </c>
      <c r="C1" s="835" t="s">
        <v>1164</v>
      </c>
    </row>
    <row customHeight="1" ht="11.25">
      <c r="A2" s="835">
        <v>4189678</v>
      </c>
      <c r="B2" s="835" t="s">
        <v>2823</v>
      </c>
      <c r="C2" s="835" t="s">
        <v>2824</v>
      </c>
    </row>
    <row customHeight="1" ht="11.25">
      <c r="A3" s="835">
        <v>4190415</v>
      </c>
      <c r="B3" s="835" t="s">
        <v>2825</v>
      </c>
      <c r="C3" s="835" t="s">
        <v>2824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74A73-1E48-8097-0A46-E40AE3D156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2826</v>
      </c>
      <c r="B1" s="163" t="s">
        <v>2827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2F1E8-F4C6-3B8D-0B58-0D79620798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2828</v>
      </c>
      <c r="B1" s="0" t="b">
        <v>1</v>
      </c>
    </row>
    <row customHeight="1" ht="11.25">
      <c r="A2" s="0" t="s">
        <v>2829</v>
      </c>
      <c r="B2" s="0" t="b">
        <v>0</v>
      </c>
    </row>
    <row customHeight="1" ht="11.25">
      <c r="A3" s="0" t="s">
        <v>2830</v>
      </c>
      <c r="B3" s="0" t="b">
        <v>0</v>
      </c>
    </row>
    <row customHeight="1" ht="11.25">
      <c r="A4" s="0" t="s">
        <v>2831</v>
      </c>
      <c r="B4" s="0" t="b">
        <v>0</v>
      </c>
    </row>
    <row customHeight="1" ht="11.25">
      <c r="A5" s="0" t="s">
        <v>2832</v>
      </c>
      <c r="B5" s="0" t="b">
        <v>1</v>
      </c>
    </row>
    <row customHeight="1" ht="11.25">
      <c r="A6" s="0" t="s">
        <v>2833</v>
      </c>
      <c r="B6" s="0" t="b">
        <v>0</v>
      </c>
    </row>
    <row customHeight="1" ht="11.25">
      <c r="A7" s="0" t="s">
        <v>2834</v>
      </c>
      <c r="B7" s="0" t="b">
        <v>0</v>
      </c>
    </row>
    <row customHeight="1" ht="11.25">
      <c r="A8" s="0" t="s">
        <v>2835</v>
      </c>
      <c r="B8" s="0" t="b">
        <v>0</v>
      </c>
    </row>
    <row customHeight="1" ht="11.25">
      <c r="A9" s="0" t="s">
        <v>2836</v>
      </c>
      <c r="B9" s="0" t="b">
        <v>0</v>
      </c>
    </row>
    <row customHeight="1" ht="11.25">
      <c r="A10" s="0" t="s">
        <v>2837</v>
      </c>
      <c r="B10" s="0" t="b">
        <v>0</v>
      </c>
    </row>
    <row customHeight="1" ht="11.25">
      <c r="A11" s="0" t="s">
        <v>2838</v>
      </c>
      <c r="B11" s="0" t="b">
        <v>0</v>
      </c>
    </row>
    <row customHeight="1" ht="11.25">
      <c r="A12" s="0" t="s">
        <v>2839</v>
      </c>
      <c r="B12" s="0" t="b">
        <v>0</v>
      </c>
    </row>
    <row customHeight="1" ht="11.25">
      <c r="A13" s="0" t="s">
        <v>2840</v>
      </c>
      <c r="B13" s="0" t="b">
        <v>1</v>
      </c>
    </row>
    <row customHeight="1" ht="11.25">
      <c r="A14" s="0" t="s">
        <v>2841</v>
      </c>
      <c r="B14" s="0" t="b">
        <v>0</v>
      </c>
    </row>
    <row customHeight="1" ht="11.25">
      <c r="A15" s="0" t="s">
        <v>2842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D4B77-DCA8-262F-C81B-D202A975CD9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45138-7499-3825-92D1-8E16E481919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2843</v>
      </c>
      <c r="B1" s="67" t="s">
        <v>2844</v>
      </c>
    </row>
    <row customHeight="1" ht="11.25">
      <c r="A2" s="64" t="s">
        <v>2845</v>
      </c>
      <c r="B2" s="64" t="s">
        <v>2846</v>
      </c>
    </row>
    <row customHeight="1" ht="11.25">
      <c r="A3" s="64" t="s">
        <v>2847</v>
      </c>
      <c r="B3" s="64" t="s">
        <v>2848</v>
      </c>
    </row>
    <row customHeight="1" ht="11.25">
      <c r="A4" s="64" t="s">
        <v>2849</v>
      </c>
      <c r="B4" s="64" t="s">
        <v>2850</v>
      </c>
    </row>
    <row customHeight="1" ht="11.25">
      <c r="A5" s="64" t="s">
        <v>2851</v>
      </c>
      <c r="B5" s="64" t="s">
        <v>2852</v>
      </c>
    </row>
    <row customHeight="1" ht="11.25">
      <c r="A6" s="64" t="s">
        <v>2853</v>
      </c>
      <c r="B6" s="64" t="s">
        <v>2854</v>
      </c>
    </row>
    <row customHeight="1" ht="11.25">
      <c r="A7" s="64" t="s">
        <v>2855</v>
      </c>
      <c r="B7" s="64" t="s">
        <v>2856</v>
      </c>
    </row>
    <row customHeight="1" ht="11.25">
      <c r="A8" s="64" t="s">
        <v>2857</v>
      </c>
      <c r="B8" s="64" t="s">
        <v>2858</v>
      </c>
    </row>
    <row customHeight="1" ht="11.25">
      <c r="A9" s="64" t="s">
        <v>2859</v>
      </c>
      <c r="B9" s="64" t="s">
        <v>2860</v>
      </c>
    </row>
    <row customHeight="1" ht="11.25">
      <c r="A10" s="64" t="s">
        <v>2861</v>
      </c>
      <c r="B10" s="64" t="s">
        <v>2862</v>
      </c>
    </row>
    <row customHeight="1" ht="11.25">
      <c r="A11" s="64" t="s">
        <v>2863</v>
      </c>
      <c r="B11" s="64" t="s">
        <v>2864</v>
      </c>
    </row>
    <row customHeight="1" ht="11.25">
      <c r="A12" s="64" t="s">
        <v>2865</v>
      </c>
      <c r="B12" s="64" t="s">
        <v>2866</v>
      </c>
    </row>
    <row customHeight="1" ht="11.25">
      <c r="A13" s="64" t="s">
        <v>2867</v>
      </c>
      <c r="B13" s="64" t="s">
        <v>2868</v>
      </c>
    </row>
    <row customHeight="1" ht="11.25">
      <c r="A14" s="64" t="s">
        <v>2869</v>
      </c>
      <c r="B14" s="64" t="s">
        <v>2870</v>
      </c>
    </row>
    <row customHeight="1" ht="11.25">
      <c r="A15" s="64" t="s">
        <v>2871</v>
      </c>
      <c r="B15" s="64" t="s">
        <v>2872</v>
      </c>
    </row>
    <row customHeight="1" ht="11.25">
      <c r="A16" s="64" t="s">
        <v>2873</v>
      </c>
      <c r="B16" s="64" t="s">
        <v>2874</v>
      </c>
    </row>
    <row customHeight="1" ht="11.25">
      <c r="A17" s="64" t="s">
        <v>2875</v>
      </c>
      <c r="B17" s="64" t="s">
        <v>2876</v>
      </c>
    </row>
    <row customHeight="1" ht="11.25">
      <c r="A18" s="64" t="s">
        <v>2877</v>
      </c>
      <c r="B18" s="64" t="s">
        <v>2878</v>
      </c>
    </row>
    <row customHeight="1" ht="11.25">
      <c r="A19" s="64" t="s">
        <v>2879</v>
      </c>
      <c r="B19" s="64" t="s">
        <v>2880</v>
      </c>
    </row>
    <row customHeight="1" ht="11.25">
      <c r="A20" s="64" t="s">
        <v>2881</v>
      </c>
      <c r="B20" s="64" t="s">
        <v>2882</v>
      </c>
    </row>
    <row customHeight="1" ht="11.25">
      <c r="A21" s="64" t="s">
        <v>2883</v>
      </c>
      <c r="B21" s="64" t="s">
        <v>2884</v>
      </c>
    </row>
    <row customHeight="1" ht="11.25">
      <c r="A22" s="64" t="s">
        <v>2885</v>
      </c>
      <c r="B22" s="64" t="s">
        <v>2886</v>
      </c>
    </row>
    <row customHeight="1" ht="11.25">
      <c r="A23" s="64" t="s">
        <v>2887</v>
      </c>
      <c r="B23" s="64" t="s">
        <v>2888</v>
      </c>
    </row>
    <row customHeight="1" ht="11.25">
      <c r="A24" s="64" t="s">
        <v>2889</v>
      </c>
      <c r="B24" s="64" t="s">
        <v>2890</v>
      </c>
    </row>
    <row customHeight="1" ht="11.25">
      <c r="A25" s="64" t="s">
        <v>2891</v>
      </c>
      <c r="B25" s="64" t="s">
        <v>2892</v>
      </c>
    </row>
    <row customHeight="1" ht="11.25">
      <c r="A26" s="64" t="s">
        <v>2893</v>
      </c>
      <c r="B26" s="64" t="s">
        <v>2894</v>
      </c>
    </row>
    <row customHeight="1" ht="11.25">
      <c r="A27" s="64" t="s">
        <v>2895</v>
      </c>
      <c r="B27" s="64" t="s">
        <v>2896</v>
      </c>
    </row>
    <row customHeight="1" ht="11.25">
      <c r="A28" s="64" t="s">
        <v>2897</v>
      </c>
      <c r="B28" s="64" t="s">
        <v>2898</v>
      </c>
    </row>
    <row customHeight="1" ht="11.25">
      <c r="A29" s="64" t="s">
        <v>2899</v>
      </c>
      <c r="B29" s="64" t="s">
        <v>2900</v>
      </c>
    </row>
    <row customHeight="1" ht="11.25">
      <c r="A30" s="64" t="s">
        <v>2901</v>
      </c>
      <c r="B30" s="64" t="s">
        <v>2902</v>
      </c>
    </row>
    <row customHeight="1" ht="11.25">
      <c r="A31" s="64" t="s">
        <v>2903</v>
      </c>
      <c r="B31" s="64" t="s">
        <v>2904</v>
      </c>
    </row>
    <row customHeight="1" ht="11.25">
      <c r="A32" s="64" t="s">
        <v>2905</v>
      </c>
      <c r="B32" s="64" t="s">
        <v>2906</v>
      </c>
    </row>
    <row customHeight="1" ht="11.25">
      <c r="A33" s="64" t="s">
        <v>2907</v>
      </c>
      <c r="B33" s="64" t="s">
        <v>2908</v>
      </c>
    </row>
    <row customHeight="1" ht="11.25">
      <c r="A34" s="64" t="s">
        <v>2909</v>
      </c>
      <c r="B34" s="64" t="s">
        <v>2910</v>
      </c>
    </row>
    <row customHeight="1" ht="11.25">
      <c r="A35" s="64" t="s">
        <v>2911</v>
      </c>
      <c r="B35" s="64" t="s">
        <v>2912</v>
      </c>
    </row>
    <row customHeight="1" ht="11.25">
      <c r="A36" s="64" t="s">
        <v>2913</v>
      </c>
      <c r="B36" s="64" t="s">
        <v>2914</v>
      </c>
    </row>
    <row customHeight="1" ht="11.25">
      <c r="A37" s="64" t="s">
        <v>2915</v>
      </c>
      <c r="B37" s="64" t="s">
        <v>2916</v>
      </c>
    </row>
    <row customHeight="1" ht="11.25">
      <c r="A38" s="64" t="s">
        <v>2917</v>
      </c>
      <c r="B38" s="64" t="s">
        <v>2918</v>
      </c>
    </row>
    <row customHeight="1" ht="11.25">
      <c r="A39" s="64" t="s">
        <v>2919</v>
      </c>
      <c r="B39" s="64" t="s">
        <v>2920</v>
      </c>
    </row>
    <row customHeight="1" ht="11.25">
      <c r="A40" s="64" t="s">
        <v>2921</v>
      </c>
      <c r="B40" s="64" t="s">
        <v>2922</v>
      </c>
    </row>
    <row customHeight="1" ht="11.25">
      <c r="A41" s="64" t="s">
        <v>2923</v>
      </c>
      <c r="B41" s="64" t="s">
        <v>2924</v>
      </c>
    </row>
    <row customHeight="1" ht="11.25">
      <c r="A42" s="64" t="s">
        <v>2925</v>
      </c>
      <c r="B42" s="64" t="s">
        <v>2926</v>
      </c>
    </row>
    <row customHeight="1" ht="11.25">
      <c r="A43" s="64" t="s">
        <v>2927</v>
      </c>
      <c r="B43" s="64" t="s">
        <v>2928</v>
      </c>
    </row>
    <row customHeight="1" ht="11.25">
      <c r="A44" s="64" t="s">
        <v>2929</v>
      </c>
      <c r="B44" s="64" t="s">
        <v>2930</v>
      </c>
    </row>
    <row customHeight="1" ht="11.25">
      <c r="A45" s="64" t="s">
        <v>2931</v>
      </c>
      <c r="B45" s="64" t="s">
        <v>2932</v>
      </c>
    </row>
    <row customHeight="1" ht="11.25">
      <c r="A46" s="64" t="s">
        <v>2933</v>
      </c>
      <c r="B46" s="64" t="s">
        <v>2934</v>
      </c>
    </row>
    <row customHeight="1" ht="11.25">
      <c r="A47" s="64" t="s">
        <v>2935</v>
      </c>
      <c r="B47" s="64" t="s">
        <v>2936</v>
      </c>
    </row>
    <row customHeight="1" ht="11.25">
      <c r="A48" s="64" t="s">
        <v>2937</v>
      </c>
      <c r="B48" s="64" t="s">
        <v>2938</v>
      </c>
    </row>
    <row customHeight="1" ht="11.25">
      <c r="A49" s="64" t="s">
        <v>2939</v>
      </c>
      <c r="B49" s="64" t="s">
        <v>2940</v>
      </c>
    </row>
    <row customHeight="1" ht="11.25">
      <c r="A50" s="64" t="s">
        <v>2941</v>
      </c>
      <c r="B50" s="64" t="s">
        <v>2942</v>
      </c>
    </row>
    <row customHeight="1" ht="11.25">
      <c r="A51" s="64" t="s">
        <v>2943</v>
      </c>
      <c r="B51" s="64" t="s">
        <v>2944</v>
      </c>
    </row>
    <row customHeight="1" ht="11.25">
      <c r="A52" s="64" t="s">
        <v>2945</v>
      </c>
      <c r="B52" s="64" t="s">
        <v>2946</v>
      </c>
    </row>
    <row customHeight="1" ht="11.25">
      <c r="A53" s="64" t="s">
        <v>2947</v>
      </c>
      <c r="B53" s="64" t="s">
        <v>2948</v>
      </c>
    </row>
    <row customHeight="1" ht="11.25">
      <c r="A54" s="64" t="s">
        <v>2949</v>
      </c>
      <c r="B54" s="64" t="s">
        <v>2950</v>
      </c>
    </row>
    <row customHeight="1" ht="11.25">
      <c r="A55" s="64" t="s">
        <v>2951</v>
      </c>
      <c r="B55" s="64" t="s">
        <v>2952</v>
      </c>
    </row>
    <row customHeight="1" ht="11.25">
      <c r="A56" s="64" t="s">
        <v>2953</v>
      </c>
      <c r="B56" s="64" t="s">
        <v>2954</v>
      </c>
    </row>
    <row customHeight="1" ht="11.25">
      <c r="A57" s="64" t="s">
        <v>2955</v>
      </c>
      <c r="B57" s="64" t="s">
        <v>2956</v>
      </c>
    </row>
    <row customHeight="1" ht="11.25">
      <c r="A58" s="64" t="s">
        <v>2957</v>
      </c>
      <c r="B58" s="64" t="s">
        <v>2958</v>
      </c>
    </row>
    <row customHeight="1" ht="11.25">
      <c r="A59" s="64" t="s">
        <v>2959</v>
      </c>
      <c r="B59" s="64" t="s">
        <v>2960</v>
      </c>
    </row>
    <row customHeight="1" ht="11.25">
      <c r="A60" s="64" t="s">
        <v>2961</v>
      </c>
      <c r="B60" s="64" t="s">
        <v>2962</v>
      </c>
    </row>
    <row customHeight="1" ht="11.25">
      <c r="A61" s="64"/>
      <c r="B61" s="64" t="s">
        <v>2963</v>
      </c>
    </row>
    <row customHeight="1" ht="11.25">
      <c r="A62" s="64"/>
      <c r="B62" s="64" t="s">
        <v>2964</v>
      </c>
    </row>
    <row customHeight="1" ht="11.25">
      <c r="A63" s="64"/>
      <c r="B63" s="64" t="s">
        <v>2965</v>
      </c>
    </row>
    <row customHeight="1" ht="11.25">
      <c r="A64" s="64"/>
      <c r="B64" s="64" t="s">
        <v>2966</v>
      </c>
    </row>
    <row customHeight="1" ht="11.25">
      <c r="A65" s="64"/>
      <c r="B65" s="64" t="s">
        <v>2967</v>
      </c>
    </row>
    <row customHeight="1" ht="11.25">
      <c r="A66" s="64"/>
      <c r="B66" s="64" t="s">
        <v>2968</v>
      </c>
    </row>
    <row customHeight="1" ht="11.25">
      <c r="A67" s="64"/>
      <c r="B67" s="64" t="s">
        <v>2969</v>
      </c>
    </row>
    <row customHeight="1" ht="11.25">
      <c r="A68" s="64"/>
      <c r="B68" s="64" t="s">
        <v>2970</v>
      </c>
    </row>
    <row customHeight="1" ht="11.25">
      <c r="A69" s="64"/>
      <c r="B69" s="64" t="s">
        <v>2971</v>
      </c>
    </row>
    <row customHeight="1" ht="11.25">
      <c r="A70" s="64"/>
      <c r="B70" s="64" t="s">
        <v>2972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411C8-10A8-5998-9FD8-D04291E662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2973</v>
      </c>
    </row>
    <row customHeight="1" ht="90">
      <c r="B2" s="94" t="s">
        <v>2974</v>
      </c>
    </row>
    <row customHeight="1" ht="67.5">
      <c r="B3" s="94" t="s">
        <v>2975</v>
      </c>
    </row>
    <row customHeight="1" ht="33.75">
      <c r="B4" s="94" t="s">
        <v>2976</v>
      </c>
    </row>
    <row customHeight="1" ht="11.25">
      <c r="B5" s="94" t="s">
        <v>2977</v>
      </c>
    </row>
    <row customHeight="1" ht="22.5">
      <c r="B6" s="94" t="s">
        <v>2978</v>
      </c>
    </row>
    <row customHeight="1" ht="22.5">
      <c r="B7" s="94" t="s">
        <v>2979</v>
      </c>
    </row>
    <row customHeight="1" ht="22.5">
      <c r="B8" s="94" t="s">
        <v>2980</v>
      </c>
    </row>
    <row customHeight="1" ht="22.5">
      <c r="B9" s="94" t="s">
        <v>2981</v>
      </c>
    </row>
    <row customHeight="1" ht="56.25">
      <c r="B10" s="94" t="s">
        <v>2982</v>
      </c>
    </row>
    <row customHeight="1" ht="12.75">
      <c r="B11" s="159" t="s">
        <v>2983</v>
      </c>
    </row>
    <row customHeight="1" ht="11.25">
      <c r="B12" s="93" t="s">
        <v>2984</v>
      </c>
    </row>
    <row customHeight="1" ht="22.5">
      <c r="B13" s="94" t="s">
        <v>2985</v>
      </c>
    </row>
    <row customHeight="1" ht="67.5">
      <c r="B14" s="94" t="s">
        <v>2986</v>
      </c>
    </row>
    <row customHeight="1" ht="22.5">
      <c r="B15" s="94" t="s">
        <v>2987</v>
      </c>
    </row>
    <row customHeight="1" ht="11.25">
      <c r="B16" s="93" t="s">
        <v>2988</v>
      </c>
      <c r="D16" s="100"/>
    </row>
    <row customHeight="1" ht="33.75">
      <c r="B17" s="94" t="s">
        <v>2989</v>
      </c>
    </row>
    <row customHeight="1" ht="33.75">
      <c r="B18" s="94" t="s">
        <v>2990</v>
      </c>
    </row>
    <row customHeight="1" ht="11.25">
      <c r="B19" s="94" t="s">
        <v>2991</v>
      </c>
    </row>
    <row customHeight="1" ht="33.75">
      <c r="B20" s="94" t="s">
        <v>2992</v>
      </c>
    </row>
    <row customHeight="1" ht="11.25">
      <c r="B21" s="93" t="s">
        <v>2993</v>
      </c>
    </row>
    <row customHeight="1" ht="11.25">
      <c r="B22" s="94" t="s">
        <v>2994</v>
      </c>
    </row>
    <row r="24" customHeight="1" ht="22.5">
      <c r="B24" s="161" t="s">
        <v>2995</v>
      </c>
    </row>
    <row r="26" customHeight="1" ht="11.25">
      <c r="B26" s="93" t="s">
        <v>2996</v>
      </c>
    </row>
    <row customHeight="1" ht="22.5">
      <c r="B27" s="160" t="s">
        <v>392</v>
      </c>
    </row>
    <row customHeight="1" ht="56.25">
      <c r="B28" s="160" t="s">
        <v>2997</v>
      </c>
    </row>
    <row customHeight="1" ht="11.25">
      <c r="B29" s="210" t="s">
        <v>2998</v>
      </c>
    </row>
    <row customHeight="1" ht="22.5">
      <c r="B30" s="160" t="s">
        <v>2999</v>
      </c>
    </row>
    <row r="32" customHeight="1" ht="11.25">
      <c r="A32" s="188"/>
      <c r="B32" s="189" t="s">
        <v>3000</v>
      </c>
    </row>
    <row customHeight="1" ht="14.25">
      <c r="A33" s="190">
        <v>1</v>
      </c>
      <c r="B33" s="191" t="s">
        <v>3001</v>
      </c>
    </row>
    <row customHeight="1" ht="14.25">
      <c r="A34" s="190">
        <v>2</v>
      </c>
      <c r="B34" s="191" t="s">
        <v>3002</v>
      </c>
    </row>
    <row customHeight="1" ht="11.25">
      <c r="B35" s="189" t="s">
        <v>3003</v>
      </c>
    </row>
    <row customHeight="1" ht="11.25">
      <c r="B36" s="191" t="s">
        <v>3004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E9168-3EA6-6F64-813D-C5BD4EBF8C2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348</v>
      </c>
      <c r="I1" s="2217"/>
      <c r="V1" s="1607" t="s">
        <v>14</v>
      </c>
    </row>
    <row s="1635" customFormat="1" customHeight="1" ht="14.25" hidden="1">
      <c r="C2" s="1619"/>
      <c r="D2" s="2233" t="s">
        <v>107</v>
      </c>
      <c r="E2" s="2235"/>
      <c r="F2" s="1625"/>
      <c r="G2" s="1620" t="s">
        <v>107</v>
      </c>
      <c r="H2" s="1623"/>
      <c r="I2" s="1621"/>
      <c r="L2" s="1622"/>
      <c r="M2" s="1622"/>
      <c r="N2" s="1622"/>
      <c r="O2" s="1622" t="s">
        <v>378</v>
      </c>
      <c r="P2" s="1622"/>
      <c r="Q2" s="1622"/>
      <c r="R2" s="1624" t="s">
        <v>377</v>
      </c>
      <c r="S2" s="1624" t="s">
        <v>377</v>
      </c>
      <c r="T2" s="1622"/>
      <c r="U2" s="1622"/>
      <c r="V2" s="1618">
        <v>0</v>
      </c>
    </row>
    <row s="1635" customFormat="1" customHeight="1" ht="14.25" hidden="1">
      <c r="C3" s="1619"/>
      <c r="D3" s="2234"/>
      <c r="E3" s="2236"/>
      <c r="F3" s="405"/>
      <c r="G3" s="869"/>
      <c r="H3" s="869" t="s">
        <v>379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352</v>
      </c>
      <c r="I5" s="702"/>
      <c r="J5" s="702"/>
      <c r="L5" s="1614"/>
      <c r="M5" s="1614"/>
      <c r="N5" s="1614"/>
      <c r="O5" s="1614"/>
      <c r="P5" s="1614"/>
      <c r="Q5" s="1614"/>
      <c r="R5" s="1614"/>
      <c r="S5" s="1614"/>
      <c r="T5" s="1614"/>
      <c r="U5" s="1614"/>
      <c r="V5" s="1613">
        <v>5</v>
      </c>
    </row>
    <row customHeight="1" ht="29.25">
      <c r="C6" s="1516"/>
      <c r="D6" s="2237" t="s">
        <v>380</v>
      </c>
      <c r="E6" s="2237"/>
      <c r="F6" s="2237"/>
      <c r="G6" s="2237"/>
      <c r="H6" s="2237"/>
      <c r="I6" s="2237"/>
      <c r="J6" s="491"/>
      <c r="K6" s="1615"/>
      <c r="V6" s="1607">
        <v>28</v>
      </c>
    </row>
    <row customHeight="1" ht="18">
      <c r="C7" s="1516"/>
      <c r="D7" s="2176" t="str">
        <f>IF(org=0,"Не определено",org)</f>
        <v>ООО "РСО "Универсал"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296</v>
      </c>
      <c r="E10" s="2219"/>
      <c r="F10" s="2219"/>
      <c r="G10" s="2219"/>
      <c r="H10" s="2219"/>
      <c r="I10" s="2219"/>
      <c r="J10" s="2223" t="s">
        <v>297</v>
      </c>
      <c r="V10" s="1607">
        <v>14</v>
      </c>
    </row>
    <row customHeight="1" ht="27.299999999999997">
      <c r="C11" s="1516"/>
      <c r="D11" s="2127" t="s">
        <v>86</v>
      </c>
      <c r="E11" s="2223" t="s">
        <v>103</v>
      </c>
      <c r="F11" s="2192" t="s">
        <v>86</v>
      </c>
      <c r="G11" s="2193"/>
      <c r="H11" s="2175" t="s">
        <v>381</v>
      </c>
      <c r="I11" s="2175" t="s">
        <v>382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383</v>
      </c>
      <c r="K14" s="1607"/>
      <c r="R14" s="500" t="s">
        <v>377</v>
      </c>
      <c r="S14" s="500" t="s">
        <v>377</v>
      </c>
      <c r="V14" s="1607">
        <v>14</v>
      </c>
    </row>
    <row customHeight="1" ht="14.699999999999998">
      <c r="A15" s="1607"/>
      <c r="C15" s="1516"/>
      <c r="D15" s="2234"/>
      <c r="E15" s="2236"/>
      <c r="F15" s="405"/>
      <c r="G15" s="869"/>
      <c r="H15" s="869" t="s">
        <v>379</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